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0" windowHeight="12435"/>
  </bookViews>
  <sheets>
    <sheet name="РАИП предл ГРБС" sheetId="1" r:id="rId1"/>
  </sheets>
  <definedNames>
    <definedName name="_xlnm._FilterDatabase" localSheetId="0" hidden="1">'РАИП предл ГРБС'!$A$8:$AJ$663</definedName>
    <definedName name="Z_00C9A554_B0EA_413B_85A6_C56267FAEFB4_.wvu.FilterData" localSheetId="0" hidden="1">'РАИП предл ГРБС'!$A$8:$AJ$663</definedName>
    <definedName name="Z_01E50BD3_0E45_4B13_AE8E_9C2AD4125EA5_.wvu.FilterData" localSheetId="0" hidden="1">'РАИП предл ГРБС'!$B$8:$AA$657</definedName>
    <definedName name="Z_02DB49F4_F0AE_4D3E_BCDA_0B216C146617_.wvu.FilterData" localSheetId="0" hidden="1">'РАИП предл ГРБС'!$B$8:$AA$657</definedName>
    <definedName name="Z_02DB49F4_F0AE_4D3E_BCDA_0B216C146617_.wvu.PrintArea" localSheetId="0" hidden="1">'РАИП предл ГРБС'!$B$2:$AA$657</definedName>
    <definedName name="Z_02DB49F4_F0AE_4D3E_BCDA_0B216C146617_.wvu.PrintTitles" localSheetId="0" hidden="1">'РАИП предл ГРБС'!$2:$8</definedName>
    <definedName name="Z_069F29B6_7EEE_4CCC_ADBC_1D77F17E9547_.wvu.FilterData" localSheetId="0" hidden="1">'РАИП предл ГРБС'!$B$8:$AA$657</definedName>
    <definedName name="Z_069F29B6_7EEE_4CCC_ADBC_1D77F17E9547_.wvu.PrintArea" localSheetId="0" hidden="1">'РАИП предл ГРБС'!$B$2:$AA$657</definedName>
    <definedName name="Z_0A5ED7F1_4720_4537_ACF4_2DA9207B564D_.wvu.FilterData" localSheetId="0" hidden="1">'РАИП предл ГРБС'!$A$8:$AJ$663</definedName>
    <definedName name="Z_0D920B7A_C452_4F26_9E05_E5F82908875F_.wvu.FilterData" localSheetId="0" hidden="1">'РАИП предл ГРБС'!$B$8:$AA$657</definedName>
    <definedName name="Z_10617D4B_3A9A_442B_8C8E_AB19CCD84050_.wvu.FilterData" localSheetId="0" hidden="1">'РАИП предл ГРБС'!$A$8:$AJ$663</definedName>
    <definedName name="Z_126663E9_0952_4D20_8296_19180AE9AF0E_.wvu.FilterData" localSheetId="0" hidden="1">'РАИП предл ГРБС'!$A$8:$AJ$663</definedName>
    <definedName name="Z_15605E83_343C_4D25_A31E_541813A1EF79_.wvu.FilterData" localSheetId="0" hidden="1">'РАИП предл ГРБС'!$A$8:$AJ$663</definedName>
    <definedName name="Z_15F71A97_5DC6_4796_9138_B9CAF629370F_.wvu.FilterData" localSheetId="0" hidden="1">'РАИП предл ГРБС'!$B$8:$AA$657</definedName>
    <definedName name="Z_1924BE7A_D030_4123_A619_62EBAE6A4648_.wvu.FilterData" localSheetId="0" hidden="1">'РАИП предл ГРБС'!$A$8:$AJ$663</definedName>
    <definedName name="Z_1E6A16A4_6CC2_4446_91D9_1DDAAD775545_.wvu.FilterData" localSheetId="0" hidden="1">'РАИП предл ГРБС'!$A$8:$AJ$663</definedName>
    <definedName name="Z_2072A6B5_3700_4DA5_BBC2_5EEFF0939BEC_.wvu.FilterData" localSheetId="0" hidden="1">'РАИП предл ГРБС'!$B$8:$AA$657</definedName>
    <definedName name="Z_21203512_0730_4428_A071_E971BBB361B6_.wvu.FilterData" localSheetId="0" hidden="1">'РАИП предл ГРБС'!$B$8:$AA$657</definedName>
    <definedName name="Z_22C70420_FADB_4E0A_B09B_59811E6518D6_.wvu.FilterData" localSheetId="0" hidden="1">'РАИП предл ГРБС'!$A$8:$AJ$663</definedName>
    <definedName name="Z_2CAB5B2F_8C37_4D9F_ADD2_9A6D30759B75_.wvu.FilterData" localSheetId="0" hidden="1">'РАИП предл ГРБС'!$A$8:$AJ$663</definedName>
    <definedName name="Z_2D4E47B1_3940_42C5_AF4C_68B8CBC58E2A_.wvu.FilterData" localSheetId="0" hidden="1">'РАИП предл ГРБС'!$A$8:$AJ$663</definedName>
    <definedName name="Z_2E3D2F8E_1376_401C_852C_CB6C395932A5_.wvu.FilterData" localSheetId="0" hidden="1">'РАИП предл ГРБС'!$A$8:$AJ$663</definedName>
    <definedName name="Z_31BD50B6_F3AB_4654_8CD2_BE6F904A3A70_.wvu.FilterData" localSheetId="0" hidden="1">'РАИП предл ГРБС'!$A$8:$AJ$663</definedName>
    <definedName name="Z_36F9E206_C4C8_428E_9699_C82A8B906FFF_.wvu.FilterData" localSheetId="0" hidden="1">'РАИП предл ГРБС'!$A$8:$AJ$663</definedName>
    <definedName name="Z_39500613_DDE4_4540_AEA3_8BBD07B38162_.wvu.FilterData" localSheetId="0" hidden="1">'РАИП предл ГРБС'!$A$8:$AJ$663</definedName>
    <definedName name="Z_3B484A49_AA06_4575_868B_AA85E64E1259_.wvu.FilterData" localSheetId="0" hidden="1">'РАИП предл ГРБС'!$A$8:$AJ$663</definedName>
    <definedName name="Z_3FDA07D9_08A8_4ADB_9A80_81C40ADEC590_.wvu.FilterData" localSheetId="0" hidden="1">'РАИП предл ГРБС'!$A$8:$AJ$663</definedName>
    <definedName name="Z_43048350_7E8C_48FC_B722_1374BE4B4C85_.wvu.FilterData" localSheetId="0" hidden="1">'РАИП предл ГРБС'!$B$8:$AA$657</definedName>
    <definedName name="Z_4E7AECBE_54D3_49C2_8BD4_442661C63EFB_.wvu.FilterData" localSheetId="0" hidden="1">'РАИП предл ГРБС'!$A$8:$AJ$663</definedName>
    <definedName name="Z_502F0AFF_9B58_401A_A396_FA022AADC01C_.wvu.FilterData" localSheetId="0" hidden="1">'РАИП предл ГРБС'!$A$8:$AJ$663</definedName>
    <definedName name="Z_511B25E9_9247_4B87_8724_CE91086989CA_.wvu.FilterData" localSheetId="0" hidden="1">'РАИП предл ГРБС'!$A$8:$AJ$663</definedName>
    <definedName name="Z_51D3DD5C_F9C3_4C36_B672_812815228432_.wvu.FilterData" localSheetId="0" hidden="1">'РАИП предл ГРБС'!$B$8:$AA$657</definedName>
    <definedName name="Z_548F30EB_1070_4137_B549_070340586CF1_.wvu.FilterData" localSheetId="0" hidden="1">'РАИП предл ГРБС'!$A$8:$AJ$663</definedName>
    <definedName name="Z_5A7AB750_6DC9_4979_AB6F_3420501788EF_.wvu.FilterData" localSheetId="0" hidden="1">'РАИП предл ГРБС'!$B$8:$AA$657</definedName>
    <definedName name="Z_5D5CC16B_BFEE_4378_8FEB_BA7D19841FBB_.wvu.FilterData" localSheetId="0" hidden="1">'РАИП предл ГРБС'!$B$8:$AA$657</definedName>
    <definedName name="Z_605E8EA8_3293_4E7E_8E38_5FE07C4FF2B8_.wvu.FilterData" localSheetId="0" hidden="1">'РАИП предл ГРБС'!$B$8:$AA$657</definedName>
    <definedName name="Z_6098010F_A6B2_4828_8E53_6EFF4B3170CB_.wvu.FilterData" localSheetId="0" hidden="1">'РАИП предл ГРБС'!$A$8:$AJ$663</definedName>
    <definedName name="Z_61D2ED56_2A5A_494B_BDA3_4067D13D93C6_.wvu.Cols" localSheetId="0" hidden="1">'РАИП предл ГРБС'!#REF!</definedName>
    <definedName name="Z_61D2ED56_2A5A_494B_BDA3_4067D13D93C6_.wvu.FilterData" localSheetId="0" hidden="1">'РАИП предл ГРБС'!$B$8:$AA$657</definedName>
    <definedName name="Z_61D2ED56_2A5A_494B_BDA3_4067D13D93C6_.wvu.PrintArea" localSheetId="0" hidden="1">'РАИП предл ГРБС'!$B$2:$AA$657</definedName>
    <definedName name="Z_61D2ED56_2A5A_494B_BDA3_4067D13D93C6_.wvu.PrintTitles" localSheetId="0" hidden="1">'РАИП предл ГРБС'!$2:$8</definedName>
    <definedName name="Z_641F17C3_110D_4067_B193_A9EC5AF65827_.wvu.FilterData" localSheetId="0" hidden="1">'РАИП предл ГРБС'!$A$8:$AJ$663</definedName>
    <definedName name="Z_6490049B_E008_47CE_AE1E_E6DE17A3ABDB_.wvu.FilterData" localSheetId="0" hidden="1">'РАИП предл ГРБС'!$B$8:$AA$657</definedName>
    <definedName name="Z_65EFD60C_B513_4304_A503_982A61873888_.wvu.FilterData" localSheetId="0" hidden="1">'РАИП предл ГРБС'!$B$8:$AA$657</definedName>
    <definedName name="Z_6836A3AB_0397_4A53_A655_80010C1DA25E_.wvu.FilterData" localSheetId="0" hidden="1">'РАИП предл ГРБС'!$A$8:$AJ$663</definedName>
    <definedName name="Z_689F18B8_46B5_4E74_804D_BB3645DAE32F_.wvu.FilterData" localSheetId="0" hidden="1">'РАИП предл ГРБС'!$A$8:$AJ$663</definedName>
    <definedName name="Z_6A8E32CC_48C2_4F27_A2C3_975683D7DAA0_.wvu.FilterData" localSheetId="0" hidden="1">'РАИП предл ГРБС'!$A$8:$AJ$663</definedName>
    <definedName name="Z_6E5FCFE2_FE68_41EC_A272_A381553AF87A_.wvu.FilterData" localSheetId="0" hidden="1">'РАИП предл ГРБС'!$A$8:$AJ$663</definedName>
    <definedName name="Z_6F6482B9_5158_4DED_8366_F1DE0C7A9116_.wvu.FilterData" localSheetId="0" hidden="1">'РАИП предл ГРБС'!$A$8:$AJ$663</definedName>
    <definedName name="Z_6F6482B9_5158_4DED_8366_F1DE0C7A9116_.wvu.PrintArea" localSheetId="0" hidden="1">'РАИП предл ГРБС'!$A$2:$AJ$663</definedName>
    <definedName name="Z_6F6482B9_5158_4DED_8366_F1DE0C7A9116_.wvu.PrintTitles" localSheetId="0" hidden="1">'РАИП предл ГРБС'!$2:$8</definedName>
    <definedName name="Z_77D65BD7_49BF_4CBF_8130_49F68932C4A5_.wvu.FilterData" localSheetId="0" hidden="1">'РАИП предл ГРБС'!$B$8:$AA$657</definedName>
    <definedName name="Z_7ACFA973_3E9F_4043_BD48_7089227CB1DF_.wvu.FilterData" localSheetId="0" hidden="1">'РАИП предл ГРБС'!$A$8:$AJ$663</definedName>
    <definedName name="Z_7B35CA3A_6866_4A3F_9B76_636654F463FD_.wvu.FilterData" localSheetId="0" hidden="1">'РАИП предл ГРБС'!$A$8:$AJ$663</definedName>
    <definedName name="Z_7DAD9D05_B04C_4AE5_883A_8F879B45714D_.wvu.FilterData" localSheetId="0" hidden="1">'РАИП предл ГРБС'!$A$8:$AJ$663</definedName>
    <definedName name="Z_7F422E5F_68ED_404E_AF74_48BEE0C6E965_.wvu.FilterData" localSheetId="0" hidden="1">'РАИП предл ГРБС'!$B$8:$AA$657</definedName>
    <definedName name="Z_81064D82_AA9E_457F_83D3_34FED8307E08_.wvu.FilterData" localSheetId="0" hidden="1">'РАИП предл ГРБС'!$A$8:$AJ$663</definedName>
    <definedName name="Z_85E1AC2D_3ABE_4BEB_ADF9_68D0BE676D49_.wvu.FilterData" localSheetId="0" hidden="1">'РАИП предл ГРБС'!$B$8:$AA$657</definedName>
    <definedName name="Z_8634A3FE_10BA_41A3_AD04_C0C90A05082F_.wvu.FilterData" localSheetId="0" hidden="1">'РАИП предл ГРБС'!$A$8:$AJ$663</definedName>
    <definedName name="Z_8FD9B496_0F26_4E2F_94EE_DACB689DF4AF_.wvu.FilterData" localSheetId="0" hidden="1">'РАИП предл ГРБС'!$A$8:$AJ$663</definedName>
    <definedName name="Z_9825022B_297F_4A35_AFAA_B86BB36E4EC4_.wvu.FilterData" localSheetId="0" hidden="1">'РАИП предл ГРБС'!$A$8:$AJ$663</definedName>
    <definedName name="Z_9CB46DB5_0888_4CD1_A660_3A9E9321139C_.wvu.FilterData" localSheetId="0" hidden="1">'РАИП предл ГРБС'!$B$8:$AA$657</definedName>
    <definedName name="Z_9CB46DB5_0888_4CD1_A660_3A9E9321139C_.wvu.PrintArea" localSheetId="0" hidden="1">'РАИП предл ГРБС'!$B$2:$AA$664</definedName>
    <definedName name="Z_9CB46DB5_0888_4CD1_A660_3A9E9321139C_.wvu.PrintTitles" localSheetId="0" hidden="1">'РАИП предл ГРБС'!$2:$8</definedName>
    <definedName name="Z_9CB46DB5_0888_4CD1_A660_3A9E9321139C_.wvu.Rows" localSheetId="0" hidden="1">'РАИП предл ГРБС'!#REF!</definedName>
    <definedName name="Z_9F480646_7AAE_40E9_956E_5F444115EA8F_.wvu.FilterData" localSheetId="0" hidden="1">'РАИП предл ГРБС'!$B$8:$AA$657</definedName>
    <definedName name="Z_A06DCB4A_4AA7_42DD_96B4_B4AE2F585362_.wvu.FilterData" localSheetId="0" hidden="1">'РАИП предл ГРБС'!$A$8:$AJ$663</definedName>
    <definedName name="Z_A510ED7E_651D_46B9_962B_378FB7CCD955_.wvu.FilterData" localSheetId="0" hidden="1">'РАИП предл ГРБС'!$A$8:$AJ$663</definedName>
    <definedName name="Z_A5F003E2_ACFD_4B5B_9C9C_98EA6340DB3B_.wvu.FilterData" localSheetId="0" hidden="1">'РАИП предл ГРБС'!$A$8:$AJ$663</definedName>
    <definedName name="Z_A78E4C15_56B4_4DA2_AE0F_3BAFB73B268B_.wvu.FilterData" localSheetId="0" hidden="1">'РАИП предл ГРБС'!$B$8:$AA$657</definedName>
    <definedName name="Z_A8AAFA9C_6D97_4B7F_9A99_7F5C7722CC52_.wvu.FilterData" localSheetId="0" hidden="1">'РАИП предл ГРБС'!$A$8:$AJ$663</definedName>
    <definedName name="Z_A8E0C877_6509_421D_A2CE_3221E12A9BEE_.wvu.FilterData" localSheetId="0" hidden="1">'РАИП предл ГРБС'!$A$8:$AJ$663</definedName>
    <definedName name="Z_AABCAF71_ED04_4B49_9290_95E870D70427_.wvu.FilterData" localSheetId="0" hidden="1">'РАИП предл ГРБС'!$B$8:$AA$657</definedName>
    <definedName name="Z_ACD9E3CF_FE52_48C7_A4C6_5E013D0E7ED7_.wvu.FilterData" localSheetId="0" hidden="1">'РАИП предл ГРБС'!$A$8:$AJ$663</definedName>
    <definedName name="Z_B7878A10_52CF_4DBD_A353_79634A8314CE_.wvu.FilterData" localSheetId="0" hidden="1">'РАИП предл ГРБС'!$A$8:$AJ$663</definedName>
    <definedName name="Z_B7878A10_52CF_4DBD_A353_79634A8314CE_.wvu.PrintArea" localSheetId="0" hidden="1">'РАИП предл ГРБС'!$A$2:$AJ$663</definedName>
    <definedName name="Z_B7878A10_52CF_4DBD_A353_79634A8314CE_.wvu.PrintTitles" localSheetId="0" hidden="1">'РАИП предл ГРБС'!$2:$8</definedName>
    <definedName name="Z_B7FCBB5A_BE1A_4C8B_B633_72C5A19AC94B_.wvu.FilterData" localSheetId="0" hidden="1">'РАИП предл ГРБС'!$A$8:$AJ$663</definedName>
    <definedName name="Z_B8E30B55_09A0_4A15_A928_CCB590FD2474_.wvu.FilterData" localSheetId="0" hidden="1">'РАИП предл ГРБС'!$A$8:$AJ$663</definedName>
    <definedName name="Z_BE297B25_A2E2_4EE8_BB7D_48E4A3BB5B2C_.wvu.FilterData" localSheetId="0" hidden="1">'РАИП предл ГРБС'!$B$8:$AA$657</definedName>
    <definedName name="Z_C19028D7_D172_475E_926F_6AE543B9CE38_.wvu.FilterData" localSheetId="0" hidden="1">'РАИП предл ГРБС'!$A$8:$AJ$663</definedName>
    <definedName name="Z_C39E3DCA_1ABD_423F_AB52_FB0C3B18165E_.wvu.FilterData" localSheetId="0" hidden="1">'РАИП предл ГРБС'!$A$8:$AJ$663</definedName>
    <definedName name="Z_C536C425_DC8B_447D_BBE2_1C976076FC5D_.wvu.FilterData" localSheetId="0" hidden="1">'РАИП предл ГРБС'!$A$8:$AJ$663</definedName>
    <definedName name="Z_C56A97BB_556A_4B3E_821F_D4A9F4337EAC_.wvu.FilterData" localSheetId="0" hidden="1">'РАИП предл ГРБС'!$A$8:$AJ$663</definedName>
    <definedName name="Z_C65A9594_4E3C_4C1F_B133_52BB25810C13_.wvu.FilterData" localSheetId="0" hidden="1">'РАИП предл ГРБС'!$B$8:$AA$657</definedName>
    <definedName name="Z_C81D99DF_0832_43B6_AA94_692CD5B05152_.wvu.FilterData" localSheetId="0" hidden="1">'РАИП предл ГРБС'!$A$8:$AJ$663</definedName>
    <definedName name="Z_C81D99DF_0832_43B6_AA94_692CD5B05152_.wvu.PrintArea" localSheetId="0" hidden="1">'РАИП предл ГРБС'!$A$2:$AJ$663</definedName>
    <definedName name="Z_C81D99DF_0832_43B6_AA94_692CD5B05152_.wvu.PrintTitles" localSheetId="0" hidden="1">'РАИП предл ГРБС'!$2:$8</definedName>
    <definedName name="Z_CC3A834B_E147_4744_84BE_19C303E069B0_.wvu.FilterData" localSheetId="0" hidden="1">'РАИП предл ГРБС'!$A$8:$AJ$663</definedName>
    <definedName name="Z_CCEA7E62_BB7B_462A_9D9C_D67F4C3871C7_.wvu.FilterData" localSheetId="0" hidden="1">'РАИП предл ГРБС'!$A$8:$AJ$663</definedName>
    <definedName name="Z_D9BB1C41_9350_4647_8486_E1EC74225A1B_.wvu.FilterData" localSheetId="0" hidden="1">'РАИП предл ГРБС'!$B$8:$AA$657</definedName>
    <definedName name="Z_DC17D661_F8E1_42CE_B46C_605D38DA1739_.wvu.FilterData" localSheetId="0" hidden="1">'РАИП предл ГРБС'!$A$8:$AJ$663</definedName>
    <definedName name="Z_DC4B8610_23AB_49A3_862A_EE30E5BB44AE_.wvu.FilterData" localSheetId="0" hidden="1">'РАИП предл ГРБС'!$A$8:$AJ$663</definedName>
    <definedName name="Z_DE09A309_6C68_4C48_A6F1_E46098CE65C4_.wvu.FilterData" localSheetId="0" hidden="1">'РАИП предл ГРБС'!$A$8:$AJ$663</definedName>
    <definedName name="Z_E13AC1C1_90FF_4656_B2E1_8DA5D5359FB9_.wvu.FilterData" localSheetId="0" hidden="1">'РАИП предл ГРБС'!$A$8:$AJ$663</definedName>
    <definedName name="Z_ED1595A5_BE16_4B87_A505_C311C087A6D8_.wvu.FilterData" localSheetId="0" hidden="1">'РАИП предл ГРБС'!$B$8:$AA$657</definedName>
    <definedName name="Z_F1174165_3AFA_4EDE_A23B_99BFF8F066D7_.wvu.FilterData" localSheetId="0" hidden="1">'РАИП предл ГРБС'!$A$8:$AJ$663</definedName>
    <definedName name="Z_F5335CC8_E9B9_4BAD_A432_173C5D669BD0_.wvu.FilterData" localSheetId="0" hidden="1">'РАИП предл ГРБС'!$A$8:$AJ$663</definedName>
    <definedName name="Z_F98D998A_4FD8_4164_9119_4C19C89E56F2_.wvu.FilterData" localSheetId="0" hidden="1">'РАИП предл ГРБС'!$B$8:$AA$657</definedName>
    <definedName name="Z_FF5C8E9A_73F6_4B0A_BDB8_EB9EA700C060_.wvu.FilterData" localSheetId="0" hidden="1">'РАИП предл ГРБС'!$A$8:$AJ$663</definedName>
    <definedName name="_xlnm.Print_Titles" localSheetId="0">'РАИП предл ГРБС'!$8:$8</definedName>
    <definedName name="_xlnm.Print_Area" localSheetId="0">'РАИП предл ГРБС'!$A$1:$AJ$662</definedName>
  </definedNames>
  <calcPr calcId="145621"/>
  <customWorkbookViews>
    <customWorkbookView name="Степанова Алина Васильевна - Личное представление" guid="{C81D99DF-0832-43B6-AA94-692CD5B05152}" mergeInterval="0" personalView="1" maximized="1" windowWidth="1901" windowHeight="824" activeSheetId="1"/>
    <customWorkbookView name="Нодыкова Юлия Петровна - Личное представление" guid="{B7878A10-52CF-4DBD-A353-79634A8314CE}" mergeInterval="0" personalView="1" maximized="1" windowWidth="1916" windowHeight="854" activeSheetId="1" showComments="commIndAndComment"/>
    <customWorkbookView name="Иванова Татьяна Вячеславовна - Личное представление" guid="{6F6482B9-5158-4DED-8366-F1DE0C7A9116}" mergeInterval="0" personalView="1" maximized="1" windowWidth="1916" windowHeight="814" activeSheetId="1"/>
    <customWorkbookView name="МЭ Мерцалова Татьяна Александровна - Личное представление" guid="{9CB46DB5-0888-4CD1-A660-3A9E9321139C}" mergeInterval="0" personalView="1" maximized="1" windowWidth="1916" windowHeight="814" activeSheetId="1"/>
    <customWorkbookView name="Юсупов Дамир Рушанович - Личное представление" guid="{02DB49F4-F0AE-4D3E-BCDA-0B216C146617}" mergeInterval="0" personalView="1" maximized="1" windowWidth="1916" windowHeight="814" activeSheetId="1"/>
    <customWorkbookView name="Кузьмина Екатерина Геннадьевна - Личное представление" guid="{61D2ED56-2A5A-494B-BDA3-4067D13D93C6}" mergeInterval="0" personalView="1" maximized="1" windowWidth="1916" windowHeight="834" activeSheetId="1"/>
    <customWorkbookView name="Васильев Иван Сергеевич - Личное представление" guid="{069F29B6-7EEE-4CCC-ADBC-1D77F17E9547}" mergeInterval="0" personalView="1" maximized="1" windowWidth="1916" windowHeight="754" activeSheetId="1"/>
  </customWorkbookViews>
</workbook>
</file>

<file path=xl/calcChain.xml><?xml version="1.0" encoding="utf-8"?>
<calcChain xmlns="http://schemas.openxmlformats.org/spreadsheetml/2006/main">
  <c r="P394" i="1" l="1"/>
  <c r="V487" i="1" l="1"/>
  <c r="V486" i="1"/>
  <c r="R487" i="1"/>
  <c r="Q487" i="1"/>
  <c r="P487" i="1"/>
  <c r="M487" i="1"/>
  <c r="M486" i="1"/>
  <c r="R66" i="1" l="1"/>
  <c r="Q66" i="1"/>
  <c r="P66" i="1"/>
  <c r="M66" i="1"/>
  <c r="AA72" i="1" l="1"/>
  <c r="Z72" i="1"/>
  <c r="Y72" i="1"/>
  <c r="V72" i="1"/>
  <c r="AA71" i="1"/>
  <c r="Z71" i="1"/>
  <c r="Y71" i="1"/>
  <c r="V71" i="1"/>
  <c r="X661" i="1"/>
  <c r="X660" i="1"/>
  <c r="R455" i="1" l="1"/>
  <c r="Q455" i="1"/>
  <c r="AJ448" i="1"/>
  <c r="AI448" i="1"/>
  <c r="AH448" i="1"/>
  <c r="AG448" i="1"/>
  <c r="AF448" i="1"/>
  <c r="AE448" i="1"/>
  <c r="AD448" i="1"/>
  <c r="AC448" i="1"/>
  <c r="AB448" i="1"/>
  <c r="AA448" i="1"/>
  <c r="Z448" i="1"/>
  <c r="Y448" i="1"/>
  <c r="X448" i="1"/>
  <c r="W448" i="1"/>
  <c r="V448" i="1"/>
  <c r="U448" i="1"/>
  <c r="T448" i="1"/>
  <c r="S448" i="1"/>
  <c r="R448" i="1"/>
  <c r="Q448" i="1"/>
  <c r="P448" i="1"/>
  <c r="AJ438" i="1"/>
  <c r="AI438" i="1"/>
  <c r="AH438" i="1"/>
  <c r="AG438" i="1"/>
  <c r="AF438" i="1"/>
  <c r="AE438" i="1"/>
  <c r="AD438" i="1"/>
  <c r="AC438" i="1"/>
  <c r="AB438" i="1"/>
  <c r="AA438" i="1"/>
  <c r="Z438" i="1"/>
  <c r="Y438" i="1"/>
  <c r="X438" i="1"/>
  <c r="W438" i="1"/>
  <c r="V438" i="1"/>
  <c r="U438" i="1"/>
  <c r="T438" i="1"/>
  <c r="S438" i="1"/>
  <c r="R438" i="1"/>
  <c r="Q438" i="1"/>
  <c r="P438" i="1"/>
  <c r="AE461" i="1"/>
  <c r="AA470" i="1"/>
  <c r="Z470" i="1"/>
  <c r="Y470" i="1"/>
  <c r="V470" i="1"/>
  <c r="M470" i="1"/>
  <c r="AE459" i="1"/>
  <c r="V464" i="1"/>
  <c r="M466" i="1"/>
  <c r="M462" i="1"/>
  <c r="N454" i="1"/>
  <c r="O454" i="1"/>
  <c r="M455" i="1"/>
  <c r="M454" i="1" s="1"/>
  <c r="P453" i="1"/>
  <c r="P452" i="1"/>
  <c r="R453" i="1"/>
  <c r="Q453" i="1"/>
  <c r="R452" i="1"/>
  <c r="Q452" i="1"/>
  <c r="M453" i="1"/>
  <c r="M452" i="1"/>
  <c r="M447" i="1"/>
  <c r="M446" i="1"/>
  <c r="J445" i="1"/>
  <c r="P445" i="1" s="1"/>
  <c r="R445" i="1"/>
  <c r="Q445" i="1"/>
  <c r="M445" i="1"/>
  <c r="AE416" i="1"/>
  <c r="X432" i="1"/>
  <c r="V433" i="1"/>
  <c r="V407" i="1"/>
  <c r="AG407" i="1"/>
  <c r="AG405" i="1"/>
  <c r="X405" i="1"/>
  <c r="O432" i="1"/>
  <c r="O429" i="1"/>
  <c r="X473" i="1" l="1"/>
  <c r="W473" i="1"/>
  <c r="V473" i="1"/>
  <c r="U473" i="1"/>
  <c r="T473" i="1"/>
  <c r="S473" i="1"/>
  <c r="R473" i="1"/>
  <c r="O473" i="1"/>
  <c r="N473" i="1"/>
  <c r="M473" i="1"/>
  <c r="L473" i="1"/>
  <c r="K473" i="1"/>
  <c r="J473" i="1"/>
  <c r="X403" i="1"/>
  <c r="X598" i="1" l="1"/>
  <c r="W598" i="1"/>
  <c r="AA594" i="1"/>
  <c r="Z594" i="1"/>
  <c r="Y594" i="1"/>
  <c r="V594" i="1"/>
  <c r="O598" i="1"/>
  <c r="N598" i="1"/>
  <c r="M594" i="1"/>
  <c r="R160" i="1" l="1"/>
  <c r="P160" i="1" s="1"/>
  <c r="J160" i="1"/>
  <c r="J314" i="1" l="1"/>
  <c r="J315" i="1"/>
  <c r="AA170" i="1" l="1"/>
  <c r="Y170" i="1" s="1"/>
  <c r="O215" i="1" l="1"/>
  <c r="O214" i="1"/>
  <c r="O213" i="1"/>
  <c r="O212" i="1"/>
  <c r="O211" i="1"/>
  <c r="O210" i="1"/>
  <c r="O209" i="1"/>
  <c r="O208" i="1"/>
  <c r="O207" i="1"/>
  <c r="O206" i="1"/>
  <c r="O205" i="1"/>
  <c r="O204" i="1"/>
  <c r="O203" i="1"/>
  <c r="O202" i="1"/>
  <c r="O201" i="1"/>
  <c r="O200" i="1"/>
  <c r="O199" i="1"/>
  <c r="O198" i="1"/>
  <c r="AJ61" i="1"/>
  <c r="AI61" i="1"/>
  <c r="AH61" i="1"/>
  <c r="AG61" i="1"/>
  <c r="AF61" i="1"/>
  <c r="AE61" i="1"/>
  <c r="AD61" i="1"/>
  <c r="AC61" i="1"/>
  <c r="AB61" i="1"/>
  <c r="X61" i="1"/>
  <c r="W61" i="1"/>
  <c r="U61" i="1"/>
  <c r="T61" i="1"/>
  <c r="O61" i="1"/>
  <c r="N61" i="1"/>
  <c r="L61" i="1"/>
  <c r="K61" i="1"/>
  <c r="AG174" i="1" l="1"/>
  <c r="AF174" i="1"/>
  <c r="AE174" i="1"/>
  <c r="AD174" i="1"/>
  <c r="AC174" i="1"/>
  <c r="AA174" i="1"/>
  <c r="Z174" i="1"/>
  <c r="Y174" i="1"/>
  <c r="X174" i="1"/>
  <c r="W174" i="1"/>
  <c r="U174" i="1"/>
  <c r="T174" i="1"/>
  <c r="N174" i="1"/>
  <c r="L174" i="1"/>
  <c r="K174" i="1"/>
  <c r="AJ107" i="1"/>
  <c r="AI107" i="1"/>
  <c r="AH107" i="1"/>
  <c r="AG107" i="1"/>
  <c r="AF107" i="1"/>
  <c r="AE107" i="1"/>
  <c r="AD107" i="1"/>
  <c r="AC107" i="1"/>
  <c r="AB107" i="1"/>
  <c r="AA107" i="1"/>
  <c r="Z107" i="1"/>
  <c r="Y107" i="1"/>
  <c r="X107" i="1"/>
  <c r="W107" i="1"/>
  <c r="V107" i="1"/>
  <c r="U107" i="1"/>
  <c r="T107" i="1"/>
  <c r="S107" i="1"/>
  <c r="O107" i="1"/>
  <c r="N107" i="1"/>
  <c r="L107" i="1"/>
  <c r="K107" i="1"/>
  <c r="R130" i="1"/>
  <c r="R148" i="1"/>
  <c r="Q148" i="1"/>
  <c r="M148" i="1"/>
  <c r="R147" i="1"/>
  <c r="Q147" i="1"/>
  <c r="M147" i="1"/>
  <c r="R146" i="1"/>
  <c r="Q146" i="1"/>
  <c r="M146" i="1"/>
  <c r="Q145" i="1"/>
  <c r="R145" i="1"/>
  <c r="R144" i="1"/>
  <c r="Q144" i="1"/>
  <c r="M144" i="1"/>
  <c r="R143" i="1"/>
  <c r="Q143" i="1"/>
  <c r="M143" i="1"/>
  <c r="R142" i="1"/>
  <c r="Q142" i="1"/>
  <c r="M142" i="1"/>
  <c r="Q141" i="1"/>
  <c r="R141" i="1"/>
  <c r="R140" i="1"/>
  <c r="Q140" i="1"/>
  <c r="M140" i="1"/>
  <c r="R139" i="1"/>
  <c r="Q139" i="1"/>
  <c r="M139" i="1"/>
  <c r="R138" i="1"/>
  <c r="Q138" i="1"/>
  <c r="M138" i="1"/>
  <c r="Q137" i="1"/>
  <c r="R137" i="1"/>
  <c r="R136" i="1"/>
  <c r="Q136" i="1"/>
  <c r="M136" i="1"/>
  <c r="R135" i="1"/>
  <c r="Q135" i="1"/>
  <c r="M135" i="1"/>
  <c r="R134" i="1"/>
  <c r="Q134" i="1"/>
  <c r="M134" i="1"/>
  <c r="Q133" i="1"/>
  <c r="R133" i="1"/>
  <c r="R132" i="1"/>
  <c r="Q132" i="1"/>
  <c r="M132" i="1"/>
  <c r="R131" i="1"/>
  <c r="Q131" i="1"/>
  <c r="M131" i="1"/>
  <c r="Q130" i="1"/>
  <c r="M130" i="1"/>
  <c r="P134" i="1" l="1"/>
  <c r="P138" i="1"/>
  <c r="P147" i="1"/>
  <c r="P142" i="1"/>
  <c r="P148" i="1"/>
  <c r="P131" i="1"/>
  <c r="P132" i="1"/>
  <c r="P135" i="1"/>
  <c r="P136" i="1"/>
  <c r="P139" i="1"/>
  <c r="P140" i="1"/>
  <c r="P143" i="1"/>
  <c r="P144" i="1"/>
  <c r="P133" i="1"/>
  <c r="P137" i="1"/>
  <c r="P141" i="1"/>
  <c r="P145" i="1"/>
  <c r="P146" i="1"/>
  <c r="P130" i="1"/>
  <c r="M133" i="1"/>
  <c r="M137" i="1"/>
  <c r="M141" i="1"/>
  <c r="M145" i="1"/>
  <c r="M107" i="1" l="1"/>
  <c r="J39" i="1"/>
  <c r="O197" i="1"/>
  <c r="O174" i="1" s="1"/>
  <c r="O31" i="1"/>
  <c r="M507" i="1"/>
  <c r="R74" i="1" l="1"/>
  <c r="P74" i="1" s="1"/>
  <c r="M74" i="1"/>
  <c r="R73" i="1"/>
  <c r="Q73" i="1"/>
  <c r="M73" i="1"/>
  <c r="P73" i="1" l="1"/>
  <c r="V215" i="1"/>
  <c r="V214" i="1"/>
  <c r="V213" i="1"/>
  <c r="V212" i="1"/>
  <c r="V211" i="1"/>
  <c r="V210" i="1"/>
  <c r="V209" i="1"/>
  <c r="V208" i="1"/>
  <c r="V207" i="1"/>
  <c r="V206" i="1"/>
  <c r="V205" i="1"/>
  <c r="V204" i="1"/>
  <c r="V203" i="1"/>
  <c r="V202" i="1"/>
  <c r="V201" i="1"/>
  <c r="V200" i="1"/>
  <c r="V199" i="1"/>
  <c r="V198" i="1"/>
  <c r="V197" i="1"/>
  <c r="M215" i="1"/>
  <c r="M214" i="1"/>
  <c r="M213" i="1"/>
  <c r="M212" i="1"/>
  <c r="M211" i="1"/>
  <c r="M210" i="1"/>
  <c r="M209" i="1"/>
  <c r="M208" i="1"/>
  <c r="M207" i="1"/>
  <c r="M206" i="1"/>
  <c r="M205" i="1"/>
  <c r="M204" i="1"/>
  <c r="M203" i="1"/>
  <c r="M202" i="1"/>
  <c r="M201" i="1"/>
  <c r="M200" i="1"/>
  <c r="M199" i="1"/>
  <c r="M198" i="1"/>
  <c r="M197" i="1"/>
  <c r="R197" i="1"/>
  <c r="R215" i="1"/>
  <c r="Q215" i="1"/>
  <c r="R214" i="1"/>
  <c r="Q214" i="1"/>
  <c r="R213" i="1"/>
  <c r="Q213" i="1"/>
  <c r="R212" i="1"/>
  <c r="Q212" i="1"/>
  <c r="R211" i="1"/>
  <c r="Q211" i="1"/>
  <c r="R210" i="1"/>
  <c r="Q210" i="1"/>
  <c r="R209" i="1"/>
  <c r="Q209" i="1"/>
  <c r="R208" i="1"/>
  <c r="Q208" i="1"/>
  <c r="R207" i="1"/>
  <c r="Q207" i="1"/>
  <c r="R206" i="1"/>
  <c r="Q206" i="1"/>
  <c r="R205" i="1"/>
  <c r="Q205" i="1"/>
  <c r="R204" i="1"/>
  <c r="Q204" i="1"/>
  <c r="R203" i="1"/>
  <c r="Q203" i="1"/>
  <c r="R202" i="1"/>
  <c r="Q202" i="1"/>
  <c r="R201" i="1"/>
  <c r="Q201" i="1"/>
  <c r="R200" i="1"/>
  <c r="Q200" i="1"/>
  <c r="R199" i="1"/>
  <c r="Q199" i="1"/>
  <c r="R198" i="1"/>
  <c r="Q198" i="1"/>
  <c r="Q197" i="1"/>
  <c r="V174" i="1" l="1"/>
  <c r="M174" i="1"/>
  <c r="P200" i="1"/>
  <c r="P211" i="1"/>
  <c r="P202" i="1"/>
  <c r="P204" i="1"/>
  <c r="P208" i="1"/>
  <c r="P210" i="1"/>
  <c r="P201" i="1"/>
  <c r="P203" i="1"/>
  <c r="P205" i="1"/>
  <c r="P209" i="1"/>
  <c r="P213" i="1"/>
  <c r="P214" i="1"/>
  <c r="P215" i="1"/>
  <c r="P206" i="1"/>
  <c r="P199" i="1"/>
  <c r="P198" i="1"/>
  <c r="P197" i="1"/>
  <c r="P207" i="1"/>
  <c r="P212" i="1"/>
  <c r="Q610" i="1"/>
  <c r="Q609" i="1"/>
  <c r="R610" i="1"/>
  <c r="R609" i="1"/>
  <c r="J610" i="1"/>
  <c r="J609" i="1"/>
  <c r="M163" i="1"/>
  <c r="M162" i="1"/>
  <c r="P610" i="1" l="1"/>
  <c r="P609" i="1"/>
  <c r="R163" i="1"/>
  <c r="Q163" i="1"/>
  <c r="Q162" i="1"/>
  <c r="P163" i="1" l="1"/>
  <c r="R162" i="1"/>
  <c r="P162" i="1" s="1"/>
  <c r="V274" i="1" l="1"/>
  <c r="R274" i="1"/>
  <c r="Q274" i="1"/>
  <c r="M274" i="1"/>
  <c r="R524" i="1"/>
  <c r="Q524" i="1"/>
  <c r="R526" i="1"/>
  <c r="Q526" i="1"/>
  <c r="R528" i="1"/>
  <c r="Q528" i="1"/>
  <c r="R530" i="1"/>
  <c r="Q530" i="1"/>
  <c r="R532" i="1"/>
  <c r="Q532" i="1"/>
  <c r="R534" i="1"/>
  <c r="Q534" i="1"/>
  <c r="R536" i="1"/>
  <c r="Q536" i="1"/>
  <c r="R538" i="1"/>
  <c r="Q538" i="1"/>
  <c r="Q540" i="1"/>
  <c r="R540" i="1"/>
  <c r="V314" i="1"/>
  <c r="P538" i="1" l="1"/>
  <c r="P536" i="1"/>
  <c r="P528" i="1"/>
  <c r="P524" i="1"/>
  <c r="P534" i="1"/>
  <c r="P526" i="1"/>
  <c r="P540" i="1"/>
  <c r="P532" i="1"/>
  <c r="P274" i="1"/>
  <c r="P530" i="1"/>
  <c r="R91" i="1"/>
  <c r="V69" i="1" l="1"/>
  <c r="V61" i="1" s="1"/>
  <c r="AA597" i="1"/>
  <c r="Z597" i="1"/>
  <c r="V597" i="1"/>
  <c r="S597" i="1"/>
  <c r="R597" i="1"/>
  <c r="Q597" i="1"/>
  <c r="M597" i="1"/>
  <c r="J597" i="1"/>
  <c r="V598" i="1"/>
  <c r="AG264" i="1"/>
  <c r="AF264" i="1"/>
  <c r="AD264" i="1"/>
  <c r="AC264" i="1"/>
  <c r="X264" i="1"/>
  <c r="W264" i="1"/>
  <c r="U264" i="1"/>
  <c r="T264" i="1"/>
  <c r="O264" i="1"/>
  <c r="N264" i="1"/>
  <c r="L264" i="1"/>
  <c r="K264" i="1"/>
  <c r="M291" i="1"/>
  <c r="R277" i="1"/>
  <c r="M289" i="1"/>
  <c r="M287" i="1"/>
  <c r="O448" i="1"/>
  <c r="N448" i="1"/>
  <c r="L448" i="1"/>
  <c r="K448" i="1"/>
  <c r="AG394" i="1"/>
  <c r="AF394" i="1"/>
  <c r="AD394" i="1"/>
  <c r="AC394" i="1"/>
  <c r="X394" i="1"/>
  <c r="W394" i="1"/>
  <c r="U394" i="1"/>
  <c r="T394" i="1"/>
  <c r="O394" i="1"/>
  <c r="N394" i="1"/>
  <c r="L394" i="1"/>
  <c r="K394" i="1"/>
  <c r="AJ410" i="1"/>
  <c r="AI410" i="1"/>
  <c r="AE410" i="1"/>
  <c r="AA410" i="1"/>
  <c r="Z410" i="1"/>
  <c r="V410" i="1"/>
  <c r="R410" i="1"/>
  <c r="Q410" i="1"/>
  <c r="M410" i="1"/>
  <c r="AJ264" i="1"/>
  <c r="AE264" i="1"/>
  <c r="AB264" i="1"/>
  <c r="V284" i="1"/>
  <c r="V264" i="1" s="1"/>
  <c r="S284" i="1"/>
  <c r="M549" i="1"/>
  <c r="M548" i="1"/>
  <c r="V561" i="1"/>
  <c r="V560" i="1"/>
  <c r="V559" i="1"/>
  <c r="V558" i="1"/>
  <c r="V557" i="1"/>
  <c r="V556" i="1"/>
  <c r="M563" i="1"/>
  <c r="M562" i="1"/>
  <c r="M561" i="1"/>
  <c r="M560" i="1"/>
  <c r="M559" i="1"/>
  <c r="M558" i="1"/>
  <c r="M557" i="1"/>
  <c r="M556" i="1"/>
  <c r="Q565" i="1"/>
  <c r="R565" i="1"/>
  <c r="R564" i="1"/>
  <c r="Q564" i="1"/>
  <c r="M573" i="1"/>
  <c r="M572" i="1"/>
  <c r="M575" i="1"/>
  <c r="M578" i="1"/>
  <c r="M577" i="1"/>
  <c r="M580" i="1"/>
  <c r="M579" i="1"/>
  <c r="V587" i="1"/>
  <c r="V585" i="1"/>
  <c r="M588" i="1"/>
  <c r="M587" i="1"/>
  <c r="M586" i="1"/>
  <c r="M585" i="1"/>
  <c r="M600" i="1"/>
  <c r="M599" i="1"/>
  <c r="M629" i="1"/>
  <c r="M628" i="1"/>
  <c r="M627" i="1"/>
  <c r="M626" i="1"/>
  <c r="M651" i="1"/>
  <c r="M650" i="1"/>
  <c r="M636" i="1"/>
  <c r="M635" i="1"/>
  <c r="V661" i="1"/>
  <c r="V660" i="1"/>
  <c r="M661" i="1"/>
  <c r="M660" i="1"/>
  <c r="M642" i="1"/>
  <c r="M641" i="1"/>
  <c r="M614" i="1"/>
  <c r="M613" i="1"/>
  <c r="M540" i="1"/>
  <c r="M539" i="1"/>
  <c r="M538" i="1"/>
  <c r="M537" i="1"/>
  <c r="M536" i="1"/>
  <c r="M535" i="1"/>
  <c r="M534" i="1"/>
  <c r="M533" i="1"/>
  <c r="M532" i="1"/>
  <c r="M531" i="1"/>
  <c r="M530" i="1"/>
  <c r="M529" i="1"/>
  <c r="M528" i="1"/>
  <c r="M527" i="1"/>
  <c r="M526" i="1"/>
  <c r="M525" i="1"/>
  <c r="M524" i="1"/>
  <c r="M523" i="1"/>
  <c r="V509" i="1"/>
  <c r="M513" i="1"/>
  <c r="M511" i="1"/>
  <c r="M510" i="1"/>
  <c r="M509" i="1"/>
  <c r="AJ472" i="1"/>
  <c r="AI472" i="1"/>
  <c r="AI471" i="1" s="1"/>
  <c r="AE472" i="1"/>
  <c r="AE471" i="1" s="1"/>
  <c r="AG471" i="1"/>
  <c r="AF471" i="1"/>
  <c r="AD471" i="1"/>
  <c r="AC471" i="1"/>
  <c r="AB471" i="1"/>
  <c r="AA471" i="1"/>
  <c r="Z471" i="1"/>
  <c r="Y471" i="1"/>
  <c r="X471" i="1"/>
  <c r="W471" i="1"/>
  <c r="V471" i="1"/>
  <c r="U471" i="1"/>
  <c r="T471" i="1"/>
  <c r="S471" i="1"/>
  <c r="R471" i="1"/>
  <c r="Q471" i="1"/>
  <c r="P471" i="1"/>
  <c r="O471" i="1"/>
  <c r="N471" i="1"/>
  <c r="M471" i="1"/>
  <c r="L471" i="1"/>
  <c r="K471" i="1"/>
  <c r="J471" i="1"/>
  <c r="AA450" i="1"/>
  <c r="Z450" i="1"/>
  <c r="V450" i="1"/>
  <c r="M450" i="1"/>
  <c r="M448" i="1" s="1"/>
  <c r="R451" i="1"/>
  <c r="Q451" i="1"/>
  <c r="J451" i="1"/>
  <c r="V442" i="1"/>
  <c r="S442" i="1"/>
  <c r="M442" i="1"/>
  <c r="M440" i="1"/>
  <c r="AE391" i="1"/>
  <c r="V389" i="1"/>
  <c r="V432" i="1"/>
  <c r="M432" i="1"/>
  <c r="M435" i="1"/>
  <c r="AE429" i="1"/>
  <c r="V429" i="1"/>
  <c r="M429" i="1"/>
  <c r="M427" i="1"/>
  <c r="M425" i="1"/>
  <c r="M424" i="1"/>
  <c r="AE422" i="1"/>
  <c r="V422" i="1"/>
  <c r="J419" i="1"/>
  <c r="M419" i="1"/>
  <c r="M418" i="1"/>
  <c r="AE413" i="1"/>
  <c r="AB415" i="1"/>
  <c r="AE415" i="1"/>
  <c r="V415" i="1"/>
  <c r="M415" i="1"/>
  <c r="J415" i="1"/>
  <c r="AE412" i="1"/>
  <c r="M412" i="1"/>
  <c r="J412" i="1"/>
  <c r="AE407" i="1"/>
  <c r="M409" i="1"/>
  <c r="AE405" i="1"/>
  <c r="V405" i="1"/>
  <c r="M405" i="1"/>
  <c r="J405" i="1"/>
  <c r="AE403" i="1"/>
  <c r="V403" i="1"/>
  <c r="M401" i="1"/>
  <c r="M400" i="1"/>
  <c r="AE398" i="1"/>
  <c r="V398" i="1"/>
  <c r="M397" i="1"/>
  <c r="M381" i="1"/>
  <c r="M380" i="1"/>
  <c r="M379" i="1"/>
  <c r="M376" i="1"/>
  <c r="M348" i="1"/>
  <c r="R315" i="1"/>
  <c r="Q315" i="1"/>
  <c r="M277" i="1"/>
  <c r="R278" i="1"/>
  <c r="Q278" i="1"/>
  <c r="M278" i="1"/>
  <c r="P278" i="1" s="1"/>
  <c r="P315" i="1" l="1"/>
  <c r="AE394" i="1"/>
  <c r="AE392" i="1" s="1"/>
  <c r="AH410" i="1"/>
  <c r="Y597" i="1"/>
  <c r="P410" i="1"/>
  <c r="M394" i="1"/>
  <c r="AH472" i="1"/>
  <c r="AH471" i="1" s="1"/>
  <c r="V394" i="1"/>
  <c r="Y450" i="1"/>
  <c r="AH264" i="1"/>
  <c r="P451" i="1"/>
  <c r="Y410" i="1"/>
  <c r="P597" i="1"/>
  <c r="AJ471" i="1"/>
  <c r="AI264" i="1"/>
  <c r="P565" i="1"/>
  <c r="P564" i="1"/>
  <c r="M301" i="1"/>
  <c r="M300" i="1"/>
  <c r="M299" i="1"/>
  <c r="M298" i="1"/>
  <c r="M297" i="1"/>
  <c r="M296" i="1"/>
  <c r="M285" i="1"/>
  <c r="M284" i="1"/>
  <c r="M280" i="1"/>
  <c r="M279" i="1"/>
  <c r="M292" i="1"/>
  <c r="M293" i="1"/>
  <c r="M295" i="1"/>
  <c r="M294" i="1"/>
  <c r="M306" i="1"/>
  <c r="M319" i="1"/>
  <c r="M318" i="1"/>
  <c r="M314" i="1"/>
  <c r="M334" i="1"/>
  <c r="M333" i="1"/>
  <c r="M332" i="1"/>
  <c r="M329" i="1"/>
  <c r="M328" i="1"/>
  <c r="M327" i="1"/>
  <c r="M310" i="1"/>
  <c r="AJ661" i="1"/>
  <c r="AJ660" i="1"/>
  <c r="AG630" i="1"/>
  <c r="AG21" i="1" s="1"/>
  <c r="AF630" i="1"/>
  <c r="AE630" i="1"/>
  <c r="AE21" i="1" s="1"/>
  <c r="AD630" i="1"/>
  <c r="AD21" i="1" s="1"/>
  <c r="AG615" i="1"/>
  <c r="AG20" i="1" s="1"/>
  <c r="AF615" i="1"/>
  <c r="AF20" i="1" s="1"/>
  <c r="AE615" i="1"/>
  <c r="AE20" i="1" s="1"/>
  <c r="AD615" i="1"/>
  <c r="AD20" i="1" s="1"/>
  <c r="AC615" i="1"/>
  <c r="AC20" i="1" s="1"/>
  <c r="AB615" i="1"/>
  <c r="AB20" i="1" s="1"/>
  <c r="AG589" i="1"/>
  <c r="AG19" i="1" s="1"/>
  <c r="AF589" i="1"/>
  <c r="AE589" i="1"/>
  <c r="AE19" i="1" s="1"/>
  <c r="AD589" i="1"/>
  <c r="AD19" i="1" s="1"/>
  <c r="AC589" i="1"/>
  <c r="AC19" i="1" s="1"/>
  <c r="AB589" i="1"/>
  <c r="AB19" i="1" s="1"/>
  <c r="AG496" i="1"/>
  <c r="AF496" i="1"/>
  <c r="AE496" i="1"/>
  <c r="AD496" i="1"/>
  <c r="AC496" i="1"/>
  <c r="AB496" i="1"/>
  <c r="AG493" i="1"/>
  <c r="AF493" i="1"/>
  <c r="AE493" i="1"/>
  <c r="AD493" i="1"/>
  <c r="AC493" i="1"/>
  <c r="AB493" i="1"/>
  <c r="AG490" i="1"/>
  <c r="AF490" i="1"/>
  <c r="AE490" i="1"/>
  <c r="AD490" i="1"/>
  <c r="AC490" i="1"/>
  <c r="AB490" i="1"/>
  <c r="AG488" i="1"/>
  <c r="AF488" i="1"/>
  <c r="AE488" i="1"/>
  <c r="AD488" i="1"/>
  <c r="AC488" i="1"/>
  <c r="AB488" i="1"/>
  <c r="AG481" i="1"/>
  <c r="AF481" i="1"/>
  <c r="AE481" i="1"/>
  <c r="AD481" i="1"/>
  <c r="AC481" i="1"/>
  <c r="AB481" i="1"/>
  <c r="AG479" i="1"/>
  <c r="AF479" i="1"/>
  <c r="AE479" i="1"/>
  <c r="AD479" i="1"/>
  <c r="AC479" i="1"/>
  <c r="AB479" i="1"/>
  <c r="AJ469" i="1"/>
  <c r="AI469" i="1"/>
  <c r="AB469" i="1"/>
  <c r="AJ465" i="1"/>
  <c r="AI465" i="1"/>
  <c r="AB465" i="1"/>
  <c r="AJ461" i="1"/>
  <c r="AJ460" i="1"/>
  <c r="AJ459" i="1"/>
  <c r="AJ458" i="1"/>
  <c r="AI461" i="1"/>
  <c r="AI460" i="1"/>
  <c r="AI459" i="1"/>
  <c r="AI458" i="1"/>
  <c r="AB461" i="1"/>
  <c r="AB460" i="1"/>
  <c r="AB459" i="1"/>
  <c r="AB458" i="1"/>
  <c r="AG456" i="1"/>
  <c r="AF456" i="1"/>
  <c r="AE456" i="1"/>
  <c r="AD456" i="1"/>
  <c r="AC456" i="1"/>
  <c r="AJ455" i="1"/>
  <c r="AI455" i="1"/>
  <c r="AB455" i="1"/>
  <c r="AJ454" i="1"/>
  <c r="AI454" i="1"/>
  <c r="AB454" i="1"/>
  <c r="AJ449" i="1"/>
  <c r="AI449" i="1"/>
  <c r="AJ440" i="1"/>
  <c r="AJ443" i="1"/>
  <c r="AJ447" i="1"/>
  <c r="AI447" i="1"/>
  <c r="AI443" i="1"/>
  <c r="AI440" i="1"/>
  <c r="AB447" i="1"/>
  <c r="AB443" i="1"/>
  <c r="AB440" i="1"/>
  <c r="AJ433" i="1"/>
  <c r="AJ430" i="1"/>
  <c r="AJ429" i="1"/>
  <c r="AI433" i="1"/>
  <c r="AI430" i="1"/>
  <c r="AI429" i="1"/>
  <c r="AI422" i="1"/>
  <c r="AB433" i="1"/>
  <c r="AB430" i="1"/>
  <c r="AJ403" i="1"/>
  <c r="AJ405" i="1"/>
  <c r="AJ407" i="1"/>
  <c r="AJ412" i="1"/>
  <c r="AJ413" i="1"/>
  <c r="AJ415" i="1"/>
  <c r="AJ416" i="1"/>
  <c r="AJ420" i="1"/>
  <c r="AJ422" i="1"/>
  <c r="AI420" i="1"/>
  <c r="AI416" i="1"/>
  <c r="AI415" i="1"/>
  <c r="AI413" i="1"/>
  <c r="AI412" i="1"/>
  <c r="AI407" i="1"/>
  <c r="AI405" i="1"/>
  <c r="AI403" i="1"/>
  <c r="AB420" i="1"/>
  <c r="AB416" i="1"/>
  <c r="AB413" i="1"/>
  <c r="AB412" i="1"/>
  <c r="AB407" i="1"/>
  <c r="AB403" i="1"/>
  <c r="AJ398" i="1"/>
  <c r="AI398" i="1"/>
  <c r="AG392" i="1"/>
  <c r="AF392" i="1"/>
  <c r="AD392" i="1"/>
  <c r="AC392" i="1"/>
  <c r="AJ393" i="1"/>
  <c r="AI393" i="1"/>
  <c r="AB393" i="1"/>
  <c r="AJ391" i="1"/>
  <c r="AI391" i="1"/>
  <c r="AB387" i="1"/>
  <c r="AG387" i="1"/>
  <c r="AF387" i="1"/>
  <c r="AE387" i="1"/>
  <c r="AD387" i="1"/>
  <c r="AC387" i="1"/>
  <c r="AG374" i="1"/>
  <c r="AF374" i="1"/>
  <c r="AE374" i="1"/>
  <c r="AD374" i="1"/>
  <c r="AC374" i="1"/>
  <c r="AB374" i="1"/>
  <c r="AJ367" i="1"/>
  <c r="AI367" i="1"/>
  <c r="AB367" i="1"/>
  <c r="AB366" i="1" s="1"/>
  <c r="AG366" i="1"/>
  <c r="AF366" i="1"/>
  <c r="AE366" i="1"/>
  <c r="AD366" i="1"/>
  <c r="AC366" i="1"/>
  <c r="AB362" i="1"/>
  <c r="AJ362" i="1"/>
  <c r="AI362" i="1"/>
  <c r="AG361" i="1"/>
  <c r="AF361" i="1"/>
  <c r="AE361" i="1"/>
  <c r="AD361" i="1"/>
  <c r="AC361" i="1"/>
  <c r="AB361" i="1"/>
  <c r="AG358" i="1"/>
  <c r="AF358" i="1"/>
  <c r="AE358" i="1"/>
  <c r="AD358" i="1"/>
  <c r="AC358" i="1"/>
  <c r="AB358" i="1"/>
  <c r="AG352" i="1"/>
  <c r="AF352" i="1"/>
  <c r="AE352" i="1"/>
  <c r="AD352" i="1"/>
  <c r="AC352" i="1"/>
  <c r="AB352" i="1"/>
  <c r="AG349" i="1"/>
  <c r="AF349" i="1"/>
  <c r="AE349" i="1"/>
  <c r="AD349" i="1"/>
  <c r="AC349" i="1"/>
  <c r="AB349" i="1"/>
  <c r="AG344" i="1"/>
  <c r="AF344" i="1"/>
  <c r="AE344" i="1"/>
  <c r="AD344" i="1"/>
  <c r="AC344" i="1"/>
  <c r="AB344" i="1"/>
  <c r="AG335" i="1"/>
  <c r="AF335" i="1"/>
  <c r="AE335" i="1"/>
  <c r="AD335" i="1"/>
  <c r="AC335" i="1"/>
  <c r="AB335" i="1"/>
  <c r="AG326" i="1"/>
  <c r="AF326" i="1"/>
  <c r="AE326" i="1"/>
  <c r="AD326" i="1"/>
  <c r="AC326" i="1"/>
  <c r="AB326" i="1"/>
  <c r="AG307" i="1"/>
  <c r="AG15" i="1" s="1"/>
  <c r="AF307" i="1"/>
  <c r="AF15" i="1" s="1"/>
  <c r="AE307" i="1"/>
  <c r="AE15" i="1" s="1"/>
  <c r="AD307" i="1"/>
  <c r="AD15" i="1" s="1"/>
  <c r="AC307" i="1"/>
  <c r="AC15" i="1" s="1"/>
  <c r="AB307" i="1"/>
  <c r="AB15" i="1" s="1"/>
  <c r="AG14" i="1"/>
  <c r="AF14" i="1"/>
  <c r="AE14" i="1"/>
  <c r="AD14" i="1"/>
  <c r="AB14" i="1"/>
  <c r="AG226" i="1"/>
  <c r="AG103" i="1" s="1"/>
  <c r="AF226" i="1"/>
  <c r="AE226" i="1"/>
  <c r="AE103" i="1" s="1"/>
  <c r="AE13" i="1" s="1"/>
  <c r="AD226" i="1"/>
  <c r="AD103" i="1" s="1"/>
  <c r="AC226" i="1"/>
  <c r="AC103" i="1" s="1"/>
  <c r="AJ181" i="1"/>
  <c r="AI181" i="1"/>
  <c r="AJ225" i="1"/>
  <c r="AJ224" i="1"/>
  <c r="AJ223" i="1"/>
  <c r="AJ222" i="1"/>
  <c r="AJ221" i="1"/>
  <c r="AJ220" i="1"/>
  <c r="AJ219" i="1"/>
  <c r="AJ217" i="1"/>
  <c r="AJ216" i="1"/>
  <c r="AI225" i="1"/>
  <c r="AI224" i="1"/>
  <c r="AI223" i="1"/>
  <c r="AI222" i="1"/>
  <c r="AI221" i="1"/>
  <c r="AI220" i="1"/>
  <c r="AI219" i="1"/>
  <c r="AI217" i="1"/>
  <c r="AI216" i="1"/>
  <c r="AJ258" i="1"/>
  <c r="AJ257" i="1"/>
  <c r="AJ256" i="1"/>
  <c r="AJ255" i="1"/>
  <c r="AJ254" i="1"/>
  <c r="AJ253" i="1"/>
  <c r="AJ252" i="1"/>
  <c r="AI258" i="1"/>
  <c r="AI257" i="1"/>
  <c r="AI256" i="1"/>
  <c r="AI255" i="1"/>
  <c r="AI254" i="1"/>
  <c r="AI253" i="1"/>
  <c r="AI252" i="1"/>
  <c r="AB258" i="1"/>
  <c r="AB257" i="1"/>
  <c r="AB256" i="1"/>
  <c r="AB255" i="1"/>
  <c r="AB254" i="1"/>
  <c r="AB253" i="1"/>
  <c r="AB252" i="1"/>
  <c r="AB181" i="1"/>
  <c r="AB174" i="1" s="1"/>
  <c r="AI167" i="1"/>
  <c r="AJ167" i="1"/>
  <c r="AJ164" i="1"/>
  <c r="AI164" i="1"/>
  <c r="AB164" i="1"/>
  <c r="AB167" i="1"/>
  <c r="AG23" i="1"/>
  <c r="AG11" i="1" s="1"/>
  <c r="AF23" i="1"/>
  <c r="AF11" i="1" s="1"/>
  <c r="AE23" i="1"/>
  <c r="AE11" i="1" s="1"/>
  <c r="AD23" i="1"/>
  <c r="AD11" i="1" s="1"/>
  <c r="AC23" i="1"/>
  <c r="AC11" i="1" s="1"/>
  <c r="AB23" i="1"/>
  <c r="AB11" i="1" s="1"/>
  <c r="AG12" i="1"/>
  <c r="AF12" i="1"/>
  <c r="AE12" i="1"/>
  <c r="AD12" i="1"/>
  <c r="AC12" i="1"/>
  <c r="AB12" i="1"/>
  <c r="AF19" i="1"/>
  <c r="AF21" i="1"/>
  <c r="AC14" i="1"/>
  <c r="AG13" i="1"/>
  <c r="AD13" i="1"/>
  <c r="AC13" i="1"/>
  <c r="M303" i="1"/>
  <c r="M302" i="1"/>
  <c r="M290" i="1"/>
  <c r="M288" i="1"/>
  <c r="M286" i="1"/>
  <c r="M268" i="1"/>
  <c r="J268" i="1"/>
  <c r="M269" i="1"/>
  <c r="V171" i="1"/>
  <c r="V169" i="1"/>
  <c r="V170" i="1"/>
  <c r="V172" i="1"/>
  <c r="M100" i="1"/>
  <c r="M102" i="1"/>
  <c r="M75" i="1"/>
  <c r="M76" i="1"/>
  <c r="M77" i="1"/>
  <c r="M78" i="1"/>
  <c r="M87" i="1"/>
  <c r="M85" i="1"/>
  <c r="M86" i="1"/>
  <c r="M84" i="1"/>
  <c r="M83" i="1"/>
  <c r="M82" i="1"/>
  <c r="M69" i="1"/>
  <c r="J46" i="1"/>
  <c r="J44" i="1"/>
  <c r="J48" i="1"/>
  <c r="J50" i="1"/>
  <c r="J49" i="1"/>
  <c r="J47" i="1"/>
  <c r="J45" i="1"/>
  <c r="J43" i="1"/>
  <c r="M52" i="1"/>
  <c r="M51" i="1"/>
  <c r="R40" i="1"/>
  <c r="Q40" i="1"/>
  <c r="J40" i="1"/>
  <c r="M42" i="1"/>
  <c r="J42" i="1"/>
  <c r="O34" i="1"/>
  <c r="M34" i="1" s="1"/>
  <c r="M31" i="1"/>
  <c r="AF103" i="1" l="1"/>
  <c r="AF13" i="1" s="1"/>
  <c r="AI174" i="1"/>
  <c r="M61" i="1"/>
  <c r="AJ174" i="1"/>
  <c r="AF383" i="1"/>
  <c r="AF17" i="1" s="1"/>
  <c r="AE383" i="1"/>
  <c r="AE17" i="1" s="1"/>
  <c r="AC383" i="1"/>
  <c r="AC17" i="1" s="1"/>
  <c r="AG383" i="1"/>
  <c r="AG17" i="1" s="1"/>
  <c r="AI394" i="1"/>
  <c r="AD383" i="1"/>
  <c r="AD17" i="1" s="1"/>
  <c r="AJ394" i="1"/>
  <c r="AH217" i="1"/>
  <c r="AH222" i="1"/>
  <c r="AB394" i="1"/>
  <c r="AB392" i="1" s="1"/>
  <c r="M264" i="1"/>
  <c r="AH181" i="1"/>
  <c r="AH216" i="1"/>
  <c r="AH221" i="1"/>
  <c r="AH225" i="1"/>
  <c r="AB226" i="1"/>
  <c r="AB103" i="1" s="1"/>
  <c r="AH220" i="1"/>
  <c r="AH224" i="1"/>
  <c r="AF477" i="1"/>
  <c r="AH219" i="1"/>
  <c r="AH223" i="1"/>
  <c r="AC325" i="1"/>
  <c r="AC320" i="1" s="1"/>
  <c r="AC16" i="1" s="1"/>
  <c r="AG325" i="1"/>
  <c r="AG320" i="1" s="1"/>
  <c r="AG16" i="1" s="1"/>
  <c r="AF325" i="1"/>
  <c r="AF320" i="1" s="1"/>
  <c r="AF16" i="1" s="1"/>
  <c r="AC477" i="1"/>
  <c r="AG477" i="1"/>
  <c r="AB477" i="1"/>
  <c r="AE477" i="1"/>
  <c r="AD477" i="1"/>
  <c r="AB456" i="1"/>
  <c r="AB325" i="1"/>
  <c r="AB320" i="1" s="1"/>
  <c r="AB16" i="1" s="1"/>
  <c r="AD325" i="1"/>
  <c r="AD320" i="1" s="1"/>
  <c r="AD16" i="1" s="1"/>
  <c r="AE325" i="1"/>
  <c r="AE320" i="1" s="1"/>
  <c r="AE16" i="1" s="1"/>
  <c r="P40" i="1"/>
  <c r="J277" i="1"/>
  <c r="AJ589" i="1"/>
  <c r="AI589" i="1"/>
  <c r="AH589" i="1"/>
  <c r="X589" i="1"/>
  <c r="W589" i="1"/>
  <c r="U589" i="1"/>
  <c r="T589" i="1"/>
  <c r="S589" i="1"/>
  <c r="O589" i="1"/>
  <c r="N589" i="1"/>
  <c r="L589" i="1"/>
  <c r="K589" i="1"/>
  <c r="AB473" i="1" l="1"/>
  <c r="AB18" i="1" s="1"/>
  <c r="AG473" i="1"/>
  <c r="AG18" i="1" s="1"/>
  <c r="AG9" i="1" s="1"/>
  <c r="AF473" i="1"/>
  <c r="AF18" i="1" s="1"/>
  <c r="AF9" i="1" s="1"/>
  <c r="AD473" i="1"/>
  <c r="AD18" i="1" s="1"/>
  <c r="AD9" i="1" s="1"/>
  <c r="AC473" i="1"/>
  <c r="AC18" i="1" s="1"/>
  <c r="AE473" i="1"/>
  <c r="AE18" i="1" s="1"/>
  <c r="AE9" i="1" s="1"/>
  <c r="AB13" i="1"/>
  <c r="AH174" i="1"/>
  <c r="AB383" i="1"/>
  <c r="AB17" i="1" s="1"/>
  <c r="M598" i="1"/>
  <c r="M589" i="1" s="1"/>
  <c r="V589" i="1"/>
  <c r="V518" i="1"/>
  <c r="M518" i="1"/>
  <c r="V517" i="1"/>
  <c r="M517" i="1"/>
  <c r="AA517" i="1"/>
  <c r="Z517" i="1"/>
  <c r="S517" i="1"/>
  <c r="J517" i="1"/>
  <c r="Y517" i="1" l="1"/>
  <c r="Z389" i="1"/>
  <c r="Z387" i="1" s="1"/>
  <c r="AA389" i="1"/>
  <c r="AA387" i="1" s="1"/>
  <c r="S387" i="1"/>
  <c r="AJ387" i="1"/>
  <c r="AI387" i="1"/>
  <c r="X387" i="1"/>
  <c r="W387" i="1"/>
  <c r="V387" i="1"/>
  <c r="U387" i="1"/>
  <c r="T387" i="1"/>
  <c r="Q387" i="1"/>
  <c r="O387" i="1"/>
  <c r="N387" i="1"/>
  <c r="M387" i="1"/>
  <c r="L387" i="1"/>
  <c r="K387" i="1"/>
  <c r="AH391" i="1"/>
  <c r="AH387" i="1" s="1"/>
  <c r="R387" i="1"/>
  <c r="J387" i="1"/>
  <c r="Y389" i="1" l="1"/>
  <c r="Y387" i="1" s="1"/>
  <c r="P387" i="1"/>
  <c r="AJ23" i="1"/>
  <c r="AI23" i="1"/>
  <c r="AH23" i="1"/>
  <c r="X23" i="1"/>
  <c r="W23" i="1"/>
  <c r="V23" i="1"/>
  <c r="U23" i="1"/>
  <c r="T23" i="1"/>
  <c r="O23" i="1"/>
  <c r="N23" i="1"/>
  <c r="M23" i="1"/>
  <c r="L23" i="1"/>
  <c r="K23" i="1"/>
  <c r="AJ456" i="1"/>
  <c r="AI456" i="1"/>
  <c r="X456" i="1"/>
  <c r="W456" i="1"/>
  <c r="V456" i="1"/>
  <c r="U456" i="1"/>
  <c r="T456" i="1"/>
  <c r="O456" i="1"/>
  <c r="N456" i="1"/>
  <c r="M456" i="1"/>
  <c r="L456" i="1"/>
  <c r="K456" i="1"/>
  <c r="AJ630" i="1" l="1"/>
  <c r="AJ21" i="1" s="1"/>
  <c r="X630" i="1"/>
  <c r="X21" i="1" s="1"/>
  <c r="W630" i="1"/>
  <c r="W21" i="1" s="1"/>
  <c r="V630" i="1"/>
  <c r="V21" i="1" s="1"/>
  <c r="U630" i="1"/>
  <c r="U21" i="1" s="1"/>
  <c r="T630" i="1"/>
  <c r="T21" i="1" s="1"/>
  <c r="O630" i="1"/>
  <c r="O21" i="1" s="1"/>
  <c r="N630" i="1"/>
  <c r="N21" i="1" s="1"/>
  <c r="M630" i="1"/>
  <c r="M21" i="1" s="1"/>
  <c r="L630" i="1"/>
  <c r="L21" i="1" s="1"/>
  <c r="K630" i="1"/>
  <c r="K21" i="1" s="1"/>
  <c r="R636" i="1"/>
  <c r="Q636" i="1"/>
  <c r="R635" i="1"/>
  <c r="Q635" i="1"/>
  <c r="Z661" i="1"/>
  <c r="Z660" i="1"/>
  <c r="Z630" i="1" s="1"/>
  <c r="Z21" i="1" s="1"/>
  <c r="S661" i="1"/>
  <c r="S660" i="1"/>
  <c r="S630" i="1" s="1"/>
  <c r="S21" i="1" s="1"/>
  <c r="R657" i="1"/>
  <c r="Q657" i="1"/>
  <c r="J657" i="1"/>
  <c r="R656" i="1"/>
  <c r="Q656" i="1"/>
  <c r="J656" i="1"/>
  <c r="R650" i="1"/>
  <c r="Q650" i="1"/>
  <c r="R651" i="1"/>
  <c r="Q651" i="1"/>
  <c r="R648" i="1"/>
  <c r="Q648" i="1"/>
  <c r="J648" i="1"/>
  <c r="R646" i="1"/>
  <c r="Q646" i="1"/>
  <c r="J646" i="1"/>
  <c r="R642" i="1"/>
  <c r="Q642" i="1"/>
  <c r="R641" i="1"/>
  <c r="Q641" i="1"/>
  <c r="P651" i="1" l="1"/>
  <c r="P635" i="1"/>
  <c r="P648" i="1"/>
  <c r="P657" i="1"/>
  <c r="P656" i="1"/>
  <c r="P650" i="1"/>
  <c r="P636" i="1"/>
  <c r="P646" i="1"/>
  <c r="P642" i="1"/>
  <c r="P641" i="1"/>
  <c r="R661" i="1" l="1"/>
  <c r="Q661" i="1"/>
  <c r="AC661" i="1" s="1"/>
  <c r="J661" i="1"/>
  <c r="R660" i="1"/>
  <c r="R630" i="1" s="1"/>
  <c r="R21" i="1" s="1"/>
  <c r="Q660" i="1"/>
  <c r="AC660" i="1" s="1"/>
  <c r="J660" i="1"/>
  <c r="J630" i="1" s="1"/>
  <c r="J21" i="1" s="1"/>
  <c r="AJ615" i="1"/>
  <c r="AJ20" i="1" s="1"/>
  <c r="AI615" i="1"/>
  <c r="AI20" i="1" s="1"/>
  <c r="AH615" i="1"/>
  <c r="AH20" i="1" s="1"/>
  <c r="AA615" i="1"/>
  <c r="AA20" i="1" s="1"/>
  <c r="Z615" i="1"/>
  <c r="Z20" i="1" s="1"/>
  <c r="Y615" i="1"/>
  <c r="Y20" i="1" s="1"/>
  <c r="X615" i="1"/>
  <c r="X20" i="1" s="1"/>
  <c r="W615" i="1"/>
  <c r="W20" i="1" s="1"/>
  <c r="V615" i="1"/>
  <c r="V20" i="1" s="1"/>
  <c r="U615" i="1"/>
  <c r="U20" i="1" s="1"/>
  <c r="T615" i="1"/>
  <c r="T20" i="1" s="1"/>
  <c r="S615" i="1"/>
  <c r="S20" i="1" s="1"/>
  <c r="O615" i="1"/>
  <c r="O20" i="1" s="1"/>
  <c r="N615" i="1"/>
  <c r="N20" i="1" s="1"/>
  <c r="M615" i="1"/>
  <c r="M20" i="1" s="1"/>
  <c r="L615" i="1"/>
  <c r="L20" i="1" s="1"/>
  <c r="K615" i="1"/>
  <c r="K20" i="1" s="1"/>
  <c r="R628" i="1"/>
  <c r="Q628" i="1"/>
  <c r="R626" i="1"/>
  <c r="Q626" i="1"/>
  <c r="R629" i="1"/>
  <c r="Q629" i="1"/>
  <c r="R627" i="1"/>
  <c r="Q627" i="1"/>
  <c r="R625" i="1"/>
  <c r="Q625" i="1"/>
  <c r="J625" i="1"/>
  <c r="R624" i="1"/>
  <c r="Q624" i="1"/>
  <c r="J624" i="1"/>
  <c r="R623" i="1"/>
  <c r="Q623" i="1"/>
  <c r="J623" i="1"/>
  <c r="R622" i="1"/>
  <c r="Q622" i="1"/>
  <c r="J622" i="1"/>
  <c r="R621" i="1"/>
  <c r="Q621" i="1"/>
  <c r="J621" i="1"/>
  <c r="R620" i="1"/>
  <c r="Q620" i="1"/>
  <c r="J620" i="1"/>
  <c r="Q603" i="1"/>
  <c r="Q605" i="1"/>
  <c r="Q607" i="1"/>
  <c r="AA598" i="1"/>
  <c r="AA589" i="1" s="1"/>
  <c r="Z598" i="1"/>
  <c r="S19" i="1"/>
  <c r="AJ19" i="1"/>
  <c r="AI19" i="1"/>
  <c r="AH19" i="1"/>
  <c r="X19" i="1"/>
  <c r="W19" i="1"/>
  <c r="V19" i="1"/>
  <c r="U19" i="1"/>
  <c r="T19" i="1"/>
  <c r="O19" i="1"/>
  <c r="N19" i="1"/>
  <c r="M19" i="1"/>
  <c r="L19" i="1"/>
  <c r="K19" i="1"/>
  <c r="R614" i="1"/>
  <c r="Q614" i="1"/>
  <c r="R613" i="1"/>
  <c r="Q613" i="1"/>
  <c r="R600" i="1"/>
  <c r="Q600" i="1"/>
  <c r="R599" i="1"/>
  <c r="Q599" i="1"/>
  <c r="R608" i="1"/>
  <c r="Q608" i="1"/>
  <c r="J608" i="1"/>
  <c r="R606" i="1"/>
  <c r="Q606" i="1"/>
  <c r="J606" i="1"/>
  <c r="R604" i="1"/>
  <c r="Q604" i="1"/>
  <c r="J604" i="1"/>
  <c r="R607" i="1"/>
  <c r="J607" i="1"/>
  <c r="R605" i="1"/>
  <c r="J605" i="1"/>
  <c r="R603" i="1"/>
  <c r="J603" i="1"/>
  <c r="R598" i="1"/>
  <c r="Q598" i="1"/>
  <c r="J594" i="1"/>
  <c r="AA587" i="1"/>
  <c r="Z587" i="1"/>
  <c r="AA585" i="1"/>
  <c r="Z585" i="1"/>
  <c r="AA561" i="1"/>
  <c r="Z561" i="1"/>
  <c r="AA560" i="1"/>
  <c r="Z560" i="1"/>
  <c r="AA559" i="1"/>
  <c r="Z559" i="1"/>
  <c r="AA558" i="1"/>
  <c r="Z558" i="1"/>
  <c r="AA557" i="1"/>
  <c r="Z557" i="1"/>
  <c r="AA556" i="1"/>
  <c r="Z556" i="1"/>
  <c r="AA518" i="1"/>
  <c r="Z518" i="1"/>
  <c r="Q519" i="1"/>
  <c r="R519" i="1"/>
  <c r="R518" i="1"/>
  <c r="Q518" i="1"/>
  <c r="R516" i="1"/>
  <c r="Q516" i="1"/>
  <c r="R515" i="1"/>
  <c r="Q515" i="1"/>
  <c r="R588" i="1"/>
  <c r="R587" i="1"/>
  <c r="R586" i="1"/>
  <c r="R585" i="1"/>
  <c r="Q585" i="1"/>
  <c r="Q587" i="1"/>
  <c r="Q588" i="1"/>
  <c r="Q586" i="1"/>
  <c r="R580" i="1"/>
  <c r="Q580" i="1"/>
  <c r="R578" i="1"/>
  <c r="Q578" i="1"/>
  <c r="R573" i="1"/>
  <c r="Q573" i="1"/>
  <c r="R579" i="1"/>
  <c r="Q579" i="1"/>
  <c r="R577" i="1"/>
  <c r="Q577" i="1"/>
  <c r="R575" i="1"/>
  <c r="Q575" i="1"/>
  <c r="R572" i="1"/>
  <c r="Q572" i="1"/>
  <c r="R563" i="1"/>
  <c r="Q563" i="1"/>
  <c r="R562" i="1"/>
  <c r="Q562" i="1"/>
  <c r="R561" i="1"/>
  <c r="Q561" i="1"/>
  <c r="R560" i="1"/>
  <c r="Q560" i="1"/>
  <c r="R559" i="1"/>
  <c r="Q559" i="1"/>
  <c r="R558" i="1"/>
  <c r="Q558" i="1"/>
  <c r="R557" i="1"/>
  <c r="Q557" i="1"/>
  <c r="R556" i="1"/>
  <c r="Q556" i="1"/>
  <c r="R555" i="1"/>
  <c r="Q555" i="1"/>
  <c r="R554" i="1"/>
  <c r="Q554" i="1"/>
  <c r="R553" i="1"/>
  <c r="R552" i="1"/>
  <c r="P607" i="1" l="1"/>
  <c r="AB661" i="1"/>
  <c r="AI661" i="1"/>
  <c r="AC630" i="1"/>
  <c r="AC21" i="1" s="1"/>
  <c r="AC9" i="1" s="1"/>
  <c r="AI660" i="1"/>
  <c r="AB660" i="1"/>
  <c r="AB630" i="1" s="1"/>
  <c r="AB21" i="1" s="1"/>
  <c r="AB9" i="1" s="1"/>
  <c r="R19" i="1"/>
  <c r="J589" i="1"/>
  <c r="J19" i="1" s="1"/>
  <c r="Z589" i="1"/>
  <c r="Z19" i="1" s="1"/>
  <c r="Q589" i="1"/>
  <c r="Q19" i="1" s="1"/>
  <c r="Y518" i="1"/>
  <c r="P660" i="1"/>
  <c r="P630" i="1" s="1"/>
  <c r="P21" i="1" s="1"/>
  <c r="Q630" i="1"/>
  <c r="Q21" i="1" s="1"/>
  <c r="Y558" i="1"/>
  <c r="P623" i="1"/>
  <c r="P515" i="1"/>
  <c r="P629" i="1"/>
  <c r="P573" i="1"/>
  <c r="P558" i="1"/>
  <c r="P516" i="1"/>
  <c r="P559" i="1"/>
  <c r="P518" i="1"/>
  <c r="P562" i="1"/>
  <c r="Q615" i="1"/>
  <c r="Q20" i="1" s="1"/>
  <c r="P614" i="1"/>
  <c r="P622" i="1"/>
  <c r="P555" i="1"/>
  <c r="P572" i="1"/>
  <c r="Y557" i="1"/>
  <c r="Y561" i="1"/>
  <c r="P661" i="1"/>
  <c r="P600" i="1"/>
  <c r="P554" i="1"/>
  <c r="P577" i="1"/>
  <c r="Y556" i="1"/>
  <c r="Y560" i="1"/>
  <c r="P620" i="1"/>
  <c r="P624" i="1"/>
  <c r="P626" i="1"/>
  <c r="J615" i="1"/>
  <c r="J20" i="1" s="1"/>
  <c r="P627" i="1"/>
  <c r="P613" i="1"/>
  <c r="P621" i="1"/>
  <c r="P625" i="1"/>
  <c r="P628" i="1"/>
  <c r="P604" i="1"/>
  <c r="R615" i="1"/>
  <c r="R20" i="1" s="1"/>
  <c r="P608" i="1"/>
  <c r="P606" i="1"/>
  <c r="P586" i="1"/>
  <c r="P599" i="1"/>
  <c r="Y598" i="1"/>
  <c r="AA19" i="1"/>
  <c r="P605" i="1"/>
  <c r="P603" i="1"/>
  <c r="P598" i="1"/>
  <c r="Y585" i="1"/>
  <c r="Y587" i="1"/>
  <c r="Y559" i="1"/>
  <c r="P575" i="1"/>
  <c r="P556" i="1"/>
  <c r="P563" i="1"/>
  <c r="P560" i="1"/>
  <c r="P580" i="1"/>
  <c r="P557" i="1"/>
  <c r="P587" i="1"/>
  <c r="P578" i="1"/>
  <c r="P588" i="1"/>
  <c r="P561" i="1"/>
  <c r="P585" i="1"/>
  <c r="P579" i="1"/>
  <c r="Y589" i="1" l="1"/>
  <c r="Y19" i="1" s="1"/>
  <c r="P19" i="1"/>
  <c r="P615" i="1"/>
  <c r="P20" i="1" s="1"/>
  <c r="J555" i="1" l="1"/>
  <c r="J554" i="1"/>
  <c r="K553" i="1"/>
  <c r="Q553" i="1" s="1"/>
  <c r="P553" i="1" s="1"/>
  <c r="K552" i="1"/>
  <c r="R549" i="1"/>
  <c r="Q549" i="1"/>
  <c r="R548" i="1"/>
  <c r="Q548" i="1"/>
  <c r="R546" i="1"/>
  <c r="Q546" i="1"/>
  <c r="R545" i="1"/>
  <c r="Q545" i="1"/>
  <c r="J546" i="1"/>
  <c r="J545" i="1"/>
  <c r="R544" i="1"/>
  <c r="Q544" i="1"/>
  <c r="R543" i="1"/>
  <c r="Q543" i="1"/>
  <c r="J544" i="1"/>
  <c r="J543" i="1"/>
  <c r="R522" i="1"/>
  <c r="Q522" i="1"/>
  <c r="J522" i="1"/>
  <c r="R521" i="1"/>
  <c r="Q521" i="1"/>
  <c r="J521" i="1"/>
  <c r="R539" i="1"/>
  <c r="Q539" i="1"/>
  <c r="R537" i="1"/>
  <c r="Q537" i="1"/>
  <c r="R535" i="1"/>
  <c r="Q535" i="1"/>
  <c r="R533" i="1"/>
  <c r="Q533" i="1"/>
  <c r="R531" i="1"/>
  <c r="Q531" i="1"/>
  <c r="R529" i="1"/>
  <c r="Q529" i="1"/>
  <c r="R527" i="1"/>
  <c r="Q527" i="1"/>
  <c r="R525" i="1"/>
  <c r="Q525" i="1"/>
  <c r="R523" i="1"/>
  <c r="Q523" i="1"/>
  <c r="R520" i="1"/>
  <c r="Q520" i="1"/>
  <c r="J520" i="1"/>
  <c r="J519" i="1"/>
  <c r="J516" i="1"/>
  <c r="J515" i="1"/>
  <c r="AA509" i="1"/>
  <c r="Z509" i="1"/>
  <c r="R513" i="1"/>
  <c r="R511" i="1"/>
  <c r="R510" i="1"/>
  <c r="R509" i="1"/>
  <c r="Q513" i="1"/>
  <c r="Q511" i="1"/>
  <c r="Q510" i="1"/>
  <c r="Q509" i="1"/>
  <c r="P510" i="1" l="1"/>
  <c r="P511" i="1"/>
  <c r="P509" i="1"/>
  <c r="P513" i="1"/>
  <c r="P548" i="1"/>
  <c r="P539" i="1"/>
  <c r="P544" i="1"/>
  <c r="P545" i="1"/>
  <c r="P549" i="1"/>
  <c r="Y509" i="1"/>
  <c r="J553" i="1"/>
  <c r="P527" i="1"/>
  <c r="P522" i="1"/>
  <c r="P543" i="1"/>
  <c r="P519" i="1"/>
  <c r="J552" i="1"/>
  <c r="Q552" i="1"/>
  <c r="P552" i="1" s="1"/>
  <c r="P525" i="1"/>
  <c r="P521" i="1"/>
  <c r="P531" i="1"/>
  <c r="P537" i="1"/>
  <c r="P546" i="1"/>
  <c r="P533" i="1"/>
  <c r="P535" i="1"/>
  <c r="P520" i="1"/>
  <c r="P529" i="1"/>
  <c r="P523" i="1"/>
  <c r="R507" i="1" l="1"/>
  <c r="Q507" i="1"/>
  <c r="J507" i="1"/>
  <c r="O481" i="1"/>
  <c r="N481" i="1"/>
  <c r="M481" i="1"/>
  <c r="AJ496" i="1"/>
  <c r="AI496" i="1"/>
  <c r="AH496" i="1"/>
  <c r="AA496" i="1"/>
  <c r="Z496" i="1"/>
  <c r="Y496" i="1"/>
  <c r="X496" i="1"/>
  <c r="W496" i="1"/>
  <c r="V496" i="1"/>
  <c r="U496" i="1"/>
  <c r="T496" i="1"/>
  <c r="S496" i="1"/>
  <c r="O496" i="1"/>
  <c r="N496" i="1"/>
  <c r="M496" i="1"/>
  <c r="K496" i="1"/>
  <c r="L496" i="1"/>
  <c r="R502" i="1"/>
  <c r="Q502" i="1"/>
  <c r="R500" i="1"/>
  <c r="Q500" i="1"/>
  <c r="R498" i="1"/>
  <c r="Q498" i="1"/>
  <c r="J502" i="1"/>
  <c r="J500" i="1"/>
  <c r="J498" i="1"/>
  <c r="AJ493" i="1"/>
  <c r="AI493" i="1"/>
  <c r="AH493" i="1"/>
  <c r="AA493" i="1"/>
  <c r="Z493" i="1"/>
  <c r="Y493" i="1"/>
  <c r="X493" i="1"/>
  <c r="W493" i="1"/>
  <c r="V493" i="1"/>
  <c r="U493" i="1"/>
  <c r="T493" i="1"/>
  <c r="S493" i="1"/>
  <c r="O493" i="1"/>
  <c r="N493" i="1"/>
  <c r="M493" i="1"/>
  <c r="L493" i="1"/>
  <c r="K493" i="1"/>
  <c r="R495" i="1"/>
  <c r="Q495" i="1"/>
  <c r="R494" i="1"/>
  <c r="Q494" i="1"/>
  <c r="J495" i="1"/>
  <c r="J494" i="1"/>
  <c r="AJ490" i="1"/>
  <c r="AI490" i="1"/>
  <c r="AH490" i="1"/>
  <c r="AA490" i="1"/>
  <c r="Z490" i="1"/>
  <c r="Y490" i="1"/>
  <c r="X490" i="1"/>
  <c r="W490" i="1"/>
  <c r="V490" i="1"/>
  <c r="U490" i="1"/>
  <c r="T490" i="1"/>
  <c r="S490" i="1"/>
  <c r="O490" i="1"/>
  <c r="N490" i="1"/>
  <c r="M490" i="1"/>
  <c r="L490" i="1"/>
  <c r="K490" i="1"/>
  <c r="R492" i="1"/>
  <c r="R491" i="1"/>
  <c r="Q492" i="1"/>
  <c r="Q491" i="1"/>
  <c r="J492" i="1"/>
  <c r="J491" i="1"/>
  <c r="AJ488" i="1"/>
  <c r="AI488" i="1"/>
  <c r="AH488" i="1"/>
  <c r="AA488" i="1"/>
  <c r="Z488" i="1"/>
  <c r="Y488" i="1"/>
  <c r="X488" i="1"/>
  <c r="W488" i="1"/>
  <c r="V488" i="1"/>
  <c r="U488" i="1"/>
  <c r="T488" i="1"/>
  <c r="S488" i="1"/>
  <c r="O488" i="1"/>
  <c r="N488" i="1"/>
  <c r="M488" i="1"/>
  <c r="L488" i="1"/>
  <c r="K488" i="1"/>
  <c r="R489" i="1"/>
  <c r="R488" i="1" s="1"/>
  <c r="Q489" i="1"/>
  <c r="J489" i="1"/>
  <c r="J488" i="1" s="1"/>
  <c r="U483" i="1"/>
  <c r="T483" i="1"/>
  <c r="L481" i="1"/>
  <c r="K483" i="1"/>
  <c r="K481" i="1" s="1"/>
  <c r="AA487" i="1"/>
  <c r="AA486" i="1"/>
  <c r="Z487" i="1"/>
  <c r="Z486" i="1"/>
  <c r="S487" i="1"/>
  <c r="S486" i="1"/>
  <c r="R486" i="1"/>
  <c r="R485" i="1"/>
  <c r="Q486" i="1"/>
  <c r="Q485" i="1"/>
  <c r="J486" i="1"/>
  <c r="J485" i="1"/>
  <c r="O479" i="1"/>
  <c r="R482" i="1"/>
  <c r="Q482" i="1"/>
  <c r="J482" i="1"/>
  <c r="AJ479" i="1"/>
  <c r="AI479" i="1"/>
  <c r="AH479" i="1"/>
  <c r="AA479" i="1"/>
  <c r="Z479" i="1"/>
  <c r="Y479" i="1"/>
  <c r="X479" i="1"/>
  <c r="W479" i="1"/>
  <c r="V479" i="1"/>
  <c r="U479" i="1"/>
  <c r="T479" i="1"/>
  <c r="S479" i="1"/>
  <c r="N479" i="1"/>
  <c r="M479" i="1"/>
  <c r="L479" i="1"/>
  <c r="K479" i="1"/>
  <c r="J480" i="1"/>
  <c r="J479" i="1" s="1"/>
  <c r="R480" i="1"/>
  <c r="R479" i="1" s="1"/>
  <c r="Q480" i="1"/>
  <c r="Q479" i="1" s="1"/>
  <c r="R470" i="1"/>
  <c r="Q470" i="1"/>
  <c r="J470" i="1"/>
  <c r="AH469" i="1"/>
  <c r="AA468" i="1"/>
  <c r="Z468" i="1"/>
  <c r="S468" i="1"/>
  <c r="R468" i="1"/>
  <c r="Q468" i="1"/>
  <c r="AA467" i="1"/>
  <c r="Z467" i="1"/>
  <c r="S467" i="1"/>
  <c r="R467" i="1"/>
  <c r="Q467" i="1"/>
  <c r="R466" i="1"/>
  <c r="Q466" i="1"/>
  <c r="J466" i="1"/>
  <c r="AH465" i="1"/>
  <c r="AA464" i="1"/>
  <c r="Z464" i="1"/>
  <c r="S464" i="1"/>
  <c r="AA463" i="1"/>
  <c r="Z463" i="1"/>
  <c r="S463" i="1"/>
  <c r="R463" i="1"/>
  <c r="Q463" i="1"/>
  <c r="J463" i="1"/>
  <c r="R462" i="1"/>
  <c r="Q462" i="1"/>
  <c r="AH461" i="1"/>
  <c r="AH458" i="1"/>
  <c r="AH459" i="1"/>
  <c r="J481" i="1" l="1"/>
  <c r="Z483" i="1"/>
  <c r="AA456" i="1"/>
  <c r="S456" i="1"/>
  <c r="Z456" i="1"/>
  <c r="P507" i="1"/>
  <c r="P482" i="1"/>
  <c r="P489" i="1"/>
  <c r="P488" i="1" s="1"/>
  <c r="P502" i="1"/>
  <c r="P468" i="1"/>
  <c r="Y463" i="1"/>
  <c r="Y467" i="1"/>
  <c r="Q483" i="1"/>
  <c r="S483" i="1"/>
  <c r="AA483" i="1"/>
  <c r="Q490" i="1"/>
  <c r="P466" i="1"/>
  <c r="P486" i="1"/>
  <c r="J493" i="1"/>
  <c r="P500" i="1"/>
  <c r="R490" i="1"/>
  <c r="N477" i="1"/>
  <c r="J496" i="1"/>
  <c r="P492" i="1"/>
  <c r="Y487" i="1"/>
  <c r="J490" i="1"/>
  <c r="P495" i="1"/>
  <c r="P494" i="1"/>
  <c r="P498" i="1"/>
  <c r="P462" i="1"/>
  <c r="P467" i="1"/>
  <c r="Y468" i="1"/>
  <c r="P470" i="1"/>
  <c r="P480" i="1"/>
  <c r="P479" i="1" s="1"/>
  <c r="K477" i="1"/>
  <c r="O477" i="1"/>
  <c r="Q488" i="1"/>
  <c r="L477" i="1"/>
  <c r="M477" i="1"/>
  <c r="P491" i="1"/>
  <c r="P485" i="1"/>
  <c r="Y486" i="1"/>
  <c r="Y464" i="1"/>
  <c r="M18" i="1" l="1"/>
  <c r="K18" i="1"/>
  <c r="L18" i="1"/>
  <c r="N18" i="1"/>
  <c r="O18" i="1"/>
  <c r="Y456" i="1"/>
  <c r="J477" i="1"/>
  <c r="Y483" i="1"/>
  <c r="J18" i="1" l="1"/>
  <c r="R457" i="1"/>
  <c r="R456" i="1" s="1"/>
  <c r="Q457" i="1"/>
  <c r="Q456" i="1" s="1"/>
  <c r="AH454" i="1"/>
  <c r="AA454" i="1"/>
  <c r="Y454" i="1"/>
  <c r="U454" i="1"/>
  <c r="S454" i="1"/>
  <c r="R454" i="1"/>
  <c r="L454" i="1"/>
  <c r="O438" i="1"/>
  <c r="N438" i="1"/>
  <c r="M438" i="1"/>
  <c r="L438" i="1"/>
  <c r="K438" i="1"/>
  <c r="Q450" i="1"/>
  <c r="R450" i="1"/>
  <c r="AA449" i="1"/>
  <c r="Z449" i="1"/>
  <c r="S449" i="1"/>
  <c r="R449" i="1"/>
  <c r="Q449" i="1"/>
  <c r="AA443" i="1"/>
  <c r="Z443" i="1"/>
  <c r="S443" i="1"/>
  <c r="AA429" i="1"/>
  <c r="Z429" i="1"/>
  <c r="S429" i="1"/>
  <c r="R401" i="1"/>
  <c r="Q401" i="1"/>
  <c r="R400" i="1"/>
  <c r="Q400" i="1"/>
  <c r="AA447" i="1"/>
  <c r="Z447" i="1"/>
  <c r="S447" i="1"/>
  <c r="AA446" i="1"/>
  <c r="Z446" i="1"/>
  <c r="S446" i="1"/>
  <c r="AA440" i="1"/>
  <c r="Z440" i="1"/>
  <c r="S440" i="1"/>
  <c r="J447" i="1"/>
  <c r="J446" i="1"/>
  <c r="R442" i="1"/>
  <c r="Q442" i="1"/>
  <c r="J442" i="1"/>
  <c r="J440" i="1"/>
  <c r="AJ392" i="1"/>
  <c r="AI392" i="1"/>
  <c r="X392" i="1"/>
  <c r="W392" i="1"/>
  <c r="V392" i="1"/>
  <c r="U392" i="1"/>
  <c r="T392" i="1"/>
  <c r="O392" i="1"/>
  <c r="N392" i="1"/>
  <c r="M392" i="1"/>
  <c r="L392" i="1"/>
  <c r="K392" i="1"/>
  <c r="R435" i="1"/>
  <c r="Q435" i="1"/>
  <c r="AA433" i="1"/>
  <c r="Z433" i="1"/>
  <c r="S433" i="1"/>
  <c r="AA430" i="1"/>
  <c r="Z430" i="1"/>
  <c r="S430" i="1"/>
  <c r="R432" i="1"/>
  <c r="Q432" i="1"/>
  <c r="J432" i="1"/>
  <c r="AA432" i="1"/>
  <c r="Z432" i="1"/>
  <c r="S432" i="1"/>
  <c r="AH429" i="1"/>
  <c r="J429" i="1"/>
  <c r="R427" i="1"/>
  <c r="Q427" i="1"/>
  <c r="R425" i="1"/>
  <c r="Q425" i="1"/>
  <c r="R424" i="1"/>
  <c r="Q424" i="1"/>
  <c r="AA422" i="1"/>
  <c r="Z422" i="1"/>
  <c r="AH420" i="1"/>
  <c r="AA420" i="1"/>
  <c r="Z420" i="1"/>
  <c r="S420" i="1"/>
  <c r="R419" i="1"/>
  <c r="Q419" i="1"/>
  <c r="R418" i="1"/>
  <c r="Q418" i="1"/>
  <c r="AA416" i="1"/>
  <c r="Z416" i="1"/>
  <c r="S416" i="1"/>
  <c r="AA415" i="1"/>
  <c r="Z415" i="1"/>
  <c r="S415" i="1"/>
  <c r="AH415" i="1"/>
  <c r="AA413" i="1"/>
  <c r="Z413" i="1"/>
  <c r="S413" i="1"/>
  <c r="AH413" i="1"/>
  <c r="AH412" i="1"/>
  <c r="AA412" i="1"/>
  <c r="Z412" i="1"/>
  <c r="S412" i="1"/>
  <c r="AA407" i="1"/>
  <c r="Z407" i="1"/>
  <c r="S407" i="1"/>
  <c r="AH407" i="1"/>
  <c r="AH405" i="1"/>
  <c r="AA405" i="1"/>
  <c r="Z405" i="1"/>
  <c r="S405" i="1"/>
  <c r="AH403" i="1"/>
  <c r="Z403" i="1"/>
  <c r="AA403" i="1"/>
  <c r="S403" i="1"/>
  <c r="AH398" i="1"/>
  <c r="Z398" i="1"/>
  <c r="AA398" i="1"/>
  <c r="R409" i="1"/>
  <c r="Q409" i="1"/>
  <c r="J400" i="1"/>
  <c r="Q397" i="1"/>
  <c r="R397" i="1"/>
  <c r="Y481" i="1"/>
  <c r="Y477" i="1" s="1"/>
  <c r="Y473" i="1" s="1"/>
  <c r="AA481" i="1"/>
  <c r="AA477" i="1" s="1"/>
  <c r="AA473" i="1" s="1"/>
  <c r="Z481" i="1"/>
  <c r="Z477" i="1" s="1"/>
  <c r="Z473" i="1" s="1"/>
  <c r="X481" i="1"/>
  <c r="X477" i="1" s="1"/>
  <c r="V481" i="1"/>
  <c r="V477" i="1" s="1"/>
  <c r="U481" i="1"/>
  <c r="U477" i="1" s="1"/>
  <c r="T481" i="1"/>
  <c r="T477" i="1" s="1"/>
  <c r="S481" i="1"/>
  <c r="S477" i="1" s="1"/>
  <c r="R481" i="1"/>
  <c r="Q481" i="1"/>
  <c r="P481" i="1"/>
  <c r="AJ481" i="1"/>
  <c r="AJ477" i="1" s="1"/>
  <c r="AJ473" i="1" s="1"/>
  <c r="AI481" i="1"/>
  <c r="AI477" i="1" s="1"/>
  <c r="AI473" i="1" s="1"/>
  <c r="AH481" i="1"/>
  <c r="AH477" i="1" s="1"/>
  <c r="AH473" i="1" s="1"/>
  <c r="W481" i="1"/>
  <c r="W477" i="1" s="1"/>
  <c r="M383" i="1" l="1"/>
  <c r="J394" i="1"/>
  <c r="U383" i="1"/>
  <c r="U17" i="1" s="1"/>
  <c r="K383" i="1"/>
  <c r="K17" i="1" s="1"/>
  <c r="O383" i="1"/>
  <c r="O17" i="1" s="1"/>
  <c r="W383" i="1"/>
  <c r="W17" i="1" s="1"/>
  <c r="Z394" i="1"/>
  <c r="L383" i="1"/>
  <c r="L17" i="1" s="1"/>
  <c r="T383" i="1"/>
  <c r="T17" i="1" s="1"/>
  <c r="X383" i="1"/>
  <c r="X17" i="1" s="1"/>
  <c r="AI383" i="1"/>
  <c r="AI17" i="1" s="1"/>
  <c r="R394" i="1"/>
  <c r="S394" i="1"/>
  <c r="N383" i="1"/>
  <c r="N17" i="1" s="1"/>
  <c r="V383" i="1"/>
  <c r="V17" i="1" s="1"/>
  <c r="AJ383" i="1"/>
  <c r="AJ17" i="1" s="1"/>
  <c r="Q394" i="1"/>
  <c r="AA394" i="1"/>
  <c r="V18" i="1"/>
  <c r="AH18" i="1"/>
  <c r="U18" i="1"/>
  <c r="AA18" i="1"/>
  <c r="Y18" i="1"/>
  <c r="AI18" i="1"/>
  <c r="AJ18" i="1"/>
  <c r="S18" i="1"/>
  <c r="X18" i="1"/>
  <c r="W18" i="1"/>
  <c r="T18" i="1"/>
  <c r="Z18" i="1"/>
  <c r="M17" i="1"/>
  <c r="Y446" i="1"/>
  <c r="Y433" i="1"/>
  <c r="J438" i="1"/>
  <c r="P400" i="1"/>
  <c r="Y443" i="1"/>
  <c r="P401" i="1"/>
  <c r="Y412" i="1"/>
  <c r="Y416" i="1"/>
  <c r="Y422" i="1"/>
  <c r="Y413" i="1"/>
  <c r="Y415" i="1"/>
  <c r="P427" i="1"/>
  <c r="P449" i="1"/>
  <c r="P418" i="1"/>
  <c r="Y429" i="1"/>
  <c r="P424" i="1"/>
  <c r="P397" i="1"/>
  <c r="Y405" i="1"/>
  <c r="P409" i="1"/>
  <c r="Y398" i="1"/>
  <c r="Y420" i="1"/>
  <c r="P442" i="1"/>
  <c r="Y449" i="1"/>
  <c r="Y440" i="1"/>
  <c r="P457" i="1"/>
  <c r="P432" i="1"/>
  <c r="P450" i="1"/>
  <c r="P425" i="1"/>
  <c r="P435" i="1"/>
  <c r="Y430" i="1"/>
  <c r="Y447" i="1"/>
  <c r="Y432" i="1"/>
  <c r="Y407" i="1"/>
  <c r="J468" i="1" l="1"/>
  <c r="J467" i="1"/>
  <c r="J462" i="1"/>
  <c r="J457" i="1"/>
  <c r="J455" i="1"/>
  <c r="J449" i="1"/>
  <c r="J448" i="1" s="1"/>
  <c r="AH393" i="1"/>
  <c r="Z393" i="1"/>
  <c r="Z392" i="1" s="1"/>
  <c r="AA393" i="1"/>
  <c r="AA392" i="1" s="1"/>
  <c r="S393" i="1"/>
  <c r="S392" i="1" s="1"/>
  <c r="Q393" i="1"/>
  <c r="Q392" i="1" s="1"/>
  <c r="R393" i="1"/>
  <c r="R392" i="1" s="1"/>
  <c r="J393" i="1"/>
  <c r="J454" i="1" l="1"/>
  <c r="P455" i="1"/>
  <c r="P454" i="1" s="1"/>
  <c r="Q383" i="1"/>
  <c r="Q17" i="1" s="1"/>
  <c r="AA383" i="1"/>
  <c r="AA17" i="1" s="1"/>
  <c r="S383" i="1"/>
  <c r="S17" i="1" s="1"/>
  <c r="R383" i="1"/>
  <c r="R17" i="1" s="1"/>
  <c r="Z383" i="1"/>
  <c r="Z17" i="1" s="1"/>
  <c r="J456" i="1"/>
  <c r="Y393" i="1"/>
  <c r="P393" i="1"/>
  <c r="J392" i="1"/>
  <c r="P463" i="1"/>
  <c r="P456" i="1" s="1"/>
  <c r="AH460" i="1"/>
  <c r="AH456" i="1" s="1"/>
  <c r="AH447" i="1"/>
  <c r="AH443" i="1"/>
  <c r="AH440" i="1"/>
  <c r="AH433" i="1"/>
  <c r="AH430" i="1"/>
  <c r="AH422" i="1"/>
  <c r="P419" i="1"/>
  <c r="AH416" i="1"/>
  <c r="Y403" i="1"/>
  <c r="Y394" i="1" s="1"/>
  <c r="J383" i="1" l="1"/>
  <c r="J17" i="1" s="1"/>
  <c r="AH394" i="1"/>
  <c r="AH392" i="1" s="1"/>
  <c r="Y392" i="1"/>
  <c r="P392" i="1"/>
  <c r="AJ374" i="1"/>
  <c r="AI374" i="1"/>
  <c r="AH374" i="1"/>
  <c r="X374" i="1"/>
  <c r="W374" i="1"/>
  <c r="V374" i="1"/>
  <c r="U374" i="1"/>
  <c r="T374" i="1"/>
  <c r="O374" i="1"/>
  <c r="N374" i="1"/>
  <c r="M374" i="1"/>
  <c r="L374" i="1"/>
  <c r="K374" i="1"/>
  <c r="R382" i="1"/>
  <c r="Q382" i="1"/>
  <c r="J382" i="1"/>
  <c r="R381" i="1"/>
  <c r="R380" i="1"/>
  <c r="R379" i="1"/>
  <c r="Q381" i="1"/>
  <c r="Q380" i="1"/>
  <c r="Q379" i="1"/>
  <c r="R376" i="1"/>
  <c r="R374" i="1" s="1"/>
  <c r="Q376" i="1"/>
  <c r="Q374" i="1" s="1"/>
  <c r="J374" i="1"/>
  <c r="Z375" i="1"/>
  <c r="Z374" i="1" s="1"/>
  <c r="AA375" i="1"/>
  <c r="AA374" i="1" s="1"/>
  <c r="S375" i="1"/>
  <c r="S374" i="1" s="1"/>
  <c r="AJ366" i="1"/>
  <c r="AI366" i="1"/>
  <c r="X366" i="1"/>
  <c r="W366" i="1"/>
  <c r="V366" i="1"/>
  <c r="U366" i="1"/>
  <c r="T366" i="1"/>
  <c r="O366" i="1"/>
  <c r="N366" i="1"/>
  <c r="M366" i="1"/>
  <c r="L366" i="1"/>
  <c r="K366" i="1"/>
  <c r="AH383" i="1" l="1"/>
  <c r="AH17" i="1" s="1"/>
  <c r="Y383" i="1"/>
  <c r="Y17" i="1" s="1"/>
  <c r="P383" i="1"/>
  <c r="P17" i="1" s="1"/>
  <c r="Y375" i="1"/>
  <c r="Y374" i="1" s="1"/>
  <c r="P376" i="1"/>
  <c r="P374" i="1" s="1"/>
  <c r="P379" i="1"/>
  <c r="P382" i="1"/>
  <c r="P381" i="1"/>
  <c r="P380" i="1"/>
  <c r="R373" i="1"/>
  <c r="R372" i="1"/>
  <c r="R371" i="1"/>
  <c r="R370" i="1"/>
  <c r="R369" i="1"/>
  <c r="R368" i="1"/>
  <c r="Q373" i="1"/>
  <c r="Q372" i="1"/>
  <c r="Q371" i="1"/>
  <c r="Q370" i="1"/>
  <c r="Q369" i="1"/>
  <c r="Q368" i="1"/>
  <c r="J373" i="1"/>
  <c r="J372" i="1"/>
  <c r="J371" i="1"/>
  <c r="J370" i="1"/>
  <c r="J369" i="1"/>
  <c r="J368" i="1"/>
  <c r="AA367" i="1"/>
  <c r="AA366" i="1" s="1"/>
  <c r="Z367" i="1"/>
  <c r="S367" i="1"/>
  <c r="S366" i="1" s="1"/>
  <c r="AH367" i="1"/>
  <c r="AH366" i="1" s="1"/>
  <c r="AJ361" i="1"/>
  <c r="AI361" i="1"/>
  <c r="X361" i="1"/>
  <c r="W361" i="1"/>
  <c r="V361" i="1"/>
  <c r="U361" i="1"/>
  <c r="T361" i="1"/>
  <c r="O361" i="1"/>
  <c r="N361" i="1"/>
  <c r="M361" i="1"/>
  <c r="L361" i="1"/>
  <c r="K361" i="1"/>
  <c r="AJ358" i="1"/>
  <c r="AI358" i="1"/>
  <c r="AH358" i="1"/>
  <c r="AA358" i="1"/>
  <c r="Z358" i="1"/>
  <c r="Y358" i="1"/>
  <c r="X358" i="1"/>
  <c r="W358" i="1"/>
  <c r="V358" i="1"/>
  <c r="U358" i="1"/>
  <c r="T358" i="1"/>
  <c r="S358" i="1"/>
  <c r="O358" i="1"/>
  <c r="N358" i="1"/>
  <c r="M358" i="1"/>
  <c r="L358" i="1"/>
  <c r="K358" i="1"/>
  <c r="R360" i="1"/>
  <c r="Q360" i="1"/>
  <c r="J360" i="1"/>
  <c r="Q365" i="1"/>
  <c r="Q361" i="1" s="1"/>
  <c r="R365" i="1"/>
  <c r="R361" i="1" s="1"/>
  <c r="J365" i="1"/>
  <c r="J361" i="1" s="1"/>
  <c r="S364" i="1"/>
  <c r="S363" i="1"/>
  <c r="AH362" i="1"/>
  <c r="AH361" i="1" s="1"/>
  <c r="Z362" i="1"/>
  <c r="AA362" i="1"/>
  <c r="S362" i="1"/>
  <c r="R359" i="1"/>
  <c r="Q359" i="1"/>
  <c r="J359" i="1"/>
  <c r="AJ352" i="1"/>
  <c r="AI352" i="1"/>
  <c r="AH352" i="1"/>
  <c r="X352" i="1"/>
  <c r="W352" i="1"/>
  <c r="V352" i="1"/>
  <c r="U352" i="1"/>
  <c r="T352" i="1"/>
  <c r="O352" i="1"/>
  <c r="N352" i="1"/>
  <c r="M352" i="1"/>
  <c r="L352" i="1"/>
  <c r="K352" i="1"/>
  <c r="Z357" i="1"/>
  <c r="Z352" i="1" s="1"/>
  <c r="AA357" i="1"/>
  <c r="AA352" i="1" s="1"/>
  <c r="S357" i="1"/>
  <c r="S352" i="1" s="1"/>
  <c r="Q357" i="1"/>
  <c r="Q356" i="1"/>
  <c r="Q355" i="1"/>
  <c r="Q354" i="1"/>
  <c r="Q353" i="1"/>
  <c r="R357" i="1"/>
  <c r="R356" i="1"/>
  <c r="R355" i="1"/>
  <c r="R354" i="1"/>
  <c r="R353" i="1"/>
  <c r="J357" i="1"/>
  <c r="J356" i="1"/>
  <c r="J355" i="1"/>
  <c r="J354" i="1"/>
  <c r="J353" i="1"/>
  <c r="AJ349" i="1"/>
  <c r="AI349" i="1"/>
  <c r="AH349" i="1"/>
  <c r="X349" i="1"/>
  <c r="W349" i="1"/>
  <c r="V349" i="1"/>
  <c r="U349" i="1"/>
  <c r="T349" i="1"/>
  <c r="O349" i="1"/>
  <c r="N349" i="1"/>
  <c r="M349" i="1"/>
  <c r="L349" i="1"/>
  <c r="K349" i="1"/>
  <c r="Z351" i="1"/>
  <c r="Z350" i="1"/>
  <c r="AA351" i="1"/>
  <c r="AA350" i="1"/>
  <c r="S351" i="1"/>
  <c r="S350" i="1"/>
  <c r="Q351" i="1"/>
  <c r="Q350" i="1"/>
  <c r="R350" i="1"/>
  <c r="R351" i="1"/>
  <c r="J350" i="1"/>
  <c r="J351" i="1"/>
  <c r="AJ344" i="1"/>
  <c r="AI344" i="1"/>
  <c r="AH344" i="1"/>
  <c r="X344" i="1"/>
  <c r="W344" i="1"/>
  <c r="V344" i="1"/>
  <c r="U344" i="1"/>
  <c r="T344" i="1"/>
  <c r="O344" i="1"/>
  <c r="N344" i="1"/>
  <c r="M344" i="1"/>
  <c r="L344" i="1"/>
  <c r="K344" i="1"/>
  <c r="Z345" i="1"/>
  <c r="Z344" i="1" s="1"/>
  <c r="AA345" i="1"/>
  <c r="AA344" i="1" s="1"/>
  <c r="S345" i="1"/>
  <c r="S344" i="1" s="1"/>
  <c r="Q348" i="1"/>
  <c r="Q347" i="1"/>
  <c r="Q346" i="1"/>
  <c r="Q345" i="1"/>
  <c r="R348" i="1"/>
  <c r="R347" i="1"/>
  <c r="R346" i="1"/>
  <c r="R345" i="1"/>
  <c r="J347" i="1"/>
  <c r="J346" i="1"/>
  <c r="J345" i="1"/>
  <c r="AJ335" i="1"/>
  <c r="AI335" i="1"/>
  <c r="AH335" i="1"/>
  <c r="X335" i="1"/>
  <c r="W335" i="1"/>
  <c r="V335" i="1"/>
  <c r="U335" i="1"/>
  <c r="T335" i="1"/>
  <c r="O335" i="1"/>
  <c r="N335" i="1"/>
  <c r="M335" i="1"/>
  <c r="K335" i="1"/>
  <c r="AA343" i="1"/>
  <c r="Z343" i="1"/>
  <c r="AA342" i="1"/>
  <c r="Z342" i="1"/>
  <c r="S343" i="1"/>
  <c r="S342" i="1"/>
  <c r="Q343" i="1"/>
  <c r="Q342" i="1"/>
  <c r="Q341" i="1"/>
  <c r="Q340" i="1"/>
  <c r="Q339" i="1"/>
  <c r="Q338" i="1"/>
  <c r="Q337" i="1"/>
  <c r="Q336" i="1"/>
  <c r="R343" i="1"/>
  <c r="R342" i="1"/>
  <c r="R341" i="1"/>
  <c r="R340" i="1"/>
  <c r="R339" i="1"/>
  <c r="R338" i="1"/>
  <c r="R337" i="1"/>
  <c r="J343" i="1"/>
  <c r="J342" i="1"/>
  <c r="J341" i="1"/>
  <c r="J340" i="1"/>
  <c r="J339" i="1"/>
  <c r="J338" i="1"/>
  <c r="J337" i="1"/>
  <c r="L336" i="1"/>
  <c r="R336" i="1" s="1"/>
  <c r="AA334" i="1"/>
  <c r="AA333" i="1"/>
  <c r="AA332" i="1"/>
  <c r="AA329" i="1"/>
  <c r="AA328" i="1"/>
  <c r="AA327" i="1"/>
  <c r="Z334" i="1"/>
  <c r="Z333" i="1"/>
  <c r="Z332" i="1"/>
  <c r="Z329" i="1"/>
  <c r="Z328" i="1"/>
  <c r="Z327" i="1"/>
  <c r="AA331" i="1"/>
  <c r="AA330" i="1"/>
  <c r="Z331" i="1"/>
  <c r="Z330" i="1"/>
  <c r="S331" i="1"/>
  <c r="S330" i="1"/>
  <c r="AJ326" i="1"/>
  <c r="AI326" i="1"/>
  <c r="AH326" i="1"/>
  <c r="X326" i="1"/>
  <c r="W326" i="1"/>
  <c r="V326" i="1"/>
  <c r="U326" i="1"/>
  <c r="T326" i="1"/>
  <c r="O326" i="1"/>
  <c r="N326" i="1"/>
  <c r="M326" i="1"/>
  <c r="L326" i="1"/>
  <c r="K326" i="1"/>
  <c r="R334" i="1"/>
  <c r="R333" i="1"/>
  <c r="R332" i="1"/>
  <c r="R331" i="1"/>
  <c r="R330" i="1"/>
  <c r="R329" i="1"/>
  <c r="R328" i="1"/>
  <c r="R327" i="1"/>
  <c r="Q334" i="1"/>
  <c r="Q333" i="1"/>
  <c r="Q332" i="1"/>
  <c r="Q331" i="1"/>
  <c r="Q330" i="1"/>
  <c r="Q329" i="1"/>
  <c r="Q328" i="1"/>
  <c r="Q327" i="1"/>
  <c r="J334" i="1"/>
  <c r="J333" i="1"/>
  <c r="J332" i="1"/>
  <c r="J331" i="1"/>
  <c r="J330" i="1"/>
  <c r="J329" i="1"/>
  <c r="J328" i="1"/>
  <c r="J327" i="1"/>
  <c r="J358" i="1" l="1"/>
  <c r="Q358" i="1"/>
  <c r="R358" i="1"/>
  <c r="Y332" i="1"/>
  <c r="T325" i="1"/>
  <c r="T320" i="1" s="1"/>
  <c r="T16" i="1" s="1"/>
  <c r="X325" i="1"/>
  <c r="X320" i="1" s="1"/>
  <c r="X16" i="1" s="1"/>
  <c r="K325" i="1"/>
  <c r="K320" i="1" s="1"/>
  <c r="K16" i="1" s="1"/>
  <c r="O325" i="1"/>
  <c r="O320" i="1" s="1"/>
  <c r="O16" i="1" s="1"/>
  <c r="W325" i="1"/>
  <c r="W320" i="1" s="1"/>
  <c r="W16" i="1" s="1"/>
  <c r="AJ325" i="1"/>
  <c r="AJ320" i="1" s="1"/>
  <c r="AJ16" i="1" s="1"/>
  <c r="M325" i="1"/>
  <c r="M320" i="1" s="1"/>
  <c r="M16" i="1" s="1"/>
  <c r="U325" i="1"/>
  <c r="U320" i="1" s="1"/>
  <c r="U16" i="1" s="1"/>
  <c r="AH325" i="1"/>
  <c r="AH320" i="1" s="1"/>
  <c r="AH16" i="1" s="1"/>
  <c r="N325" i="1"/>
  <c r="N320" i="1" s="1"/>
  <c r="N16" i="1" s="1"/>
  <c r="V325" i="1"/>
  <c r="V320" i="1" s="1"/>
  <c r="V16" i="1" s="1"/>
  <c r="AI325" i="1"/>
  <c r="AI320" i="1" s="1"/>
  <c r="AI16" i="1" s="1"/>
  <c r="S335" i="1"/>
  <c r="Y343" i="1"/>
  <c r="S349" i="1"/>
  <c r="Y328" i="1"/>
  <c r="Z335" i="1"/>
  <c r="AA335" i="1"/>
  <c r="Y327" i="1"/>
  <c r="Y333" i="1"/>
  <c r="Q349" i="1"/>
  <c r="R349" i="1"/>
  <c r="S361" i="1"/>
  <c r="Y362" i="1"/>
  <c r="Y329" i="1"/>
  <c r="P345" i="1"/>
  <c r="Y351" i="1"/>
  <c r="Y367" i="1"/>
  <c r="Y366" i="1" s="1"/>
  <c r="Z366" i="1"/>
  <c r="J349" i="1"/>
  <c r="P351" i="1"/>
  <c r="J336" i="1"/>
  <c r="J335" i="1" s="1"/>
  <c r="Y345" i="1"/>
  <c r="Y344" i="1" s="1"/>
  <c r="P350" i="1"/>
  <c r="P368" i="1"/>
  <c r="P372" i="1"/>
  <c r="Z349" i="1"/>
  <c r="P337" i="1"/>
  <c r="P348" i="1"/>
  <c r="J352" i="1"/>
  <c r="P355" i="1"/>
  <c r="Y350" i="1"/>
  <c r="P354" i="1"/>
  <c r="P373" i="1"/>
  <c r="P341" i="1"/>
  <c r="P369" i="1"/>
  <c r="Q366" i="1"/>
  <c r="Y330" i="1"/>
  <c r="P338" i="1"/>
  <c r="P342" i="1"/>
  <c r="J344" i="1"/>
  <c r="R344" i="1"/>
  <c r="R352" i="1"/>
  <c r="P356" i="1"/>
  <c r="P370" i="1"/>
  <c r="R366" i="1"/>
  <c r="J326" i="1"/>
  <c r="Q326" i="1"/>
  <c r="R326" i="1"/>
  <c r="Y331" i="1"/>
  <c r="P339" i="1"/>
  <c r="P343" i="1"/>
  <c r="P346" i="1"/>
  <c r="Q352" i="1"/>
  <c r="P357" i="1"/>
  <c r="J366" i="1"/>
  <c r="P371" i="1"/>
  <c r="R335" i="1"/>
  <c r="P340" i="1"/>
  <c r="P347" i="1"/>
  <c r="Y334" i="1"/>
  <c r="P336" i="1"/>
  <c r="Y342" i="1"/>
  <c r="L335" i="1"/>
  <c r="L325" i="1" s="1"/>
  <c r="L320" i="1" s="1"/>
  <c r="L16" i="1" s="1"/>
  <c r="P353" i="1"/>
  <c r="Y357" i="1"/>
  <c r="Y352" i="1" s="1"/>
  <c r="P365" i="1"/>
  <c r="P361" i="1" s="1"/>
  <c r="Q335" i="1"/>
  <c r="AA349" i="1"/>
  <c r="P359" i="1"/>
  <c r="Q344" i="1"/>
  <c r="S326" i="1"/>
  <c r="Y335" i="1" l="1"/>
  <c r="P349" i="1"/>
  <c r="S325" i="1"/>
  <c r="S320" i="1" s="1"/>
  <c r="S16" i="1" s="1"/>
  <c r="Y349" i="1"/>
  <c r="P366" i="1"/>
  <c r="P344" i="1"/>
  <c r="P352" i="1"/>
  <c r="J325" i="1"/>
  <c r="J320" i="1" s="1"/>
  <c r="J16" i="1" s="1"/>
  <c r="P335" i="1"/>
  <c r="R325" i="1"/>
  <c r="R320" i="1" s="1"/>
  <c r="R16" i="1" s="1"/>
  <c r="Q325" i="1"/>
  <c r="Q320" i="1" s="1"/>
  <c r="Q16" i="1" s="1"/>
  <c r="AJ307" i="1"/>
  <c r="AJ15" i="1" s="1"/>
  <c r="AI307" i="1"/>
  <c r="AI15" i="1" s="1"/>
  <c r="AH307" i="1"/>
  <c r="AH15" i="1" s="1"/>
  <c r="X307" i="1"/>
  <c r="X15" i="1" s="1"/>
  <c r="W307" i="1"/>
  <c r="W15" i="1" s="1"/>
  <c r="V307" i="1"/>
  <c r="V15" i="1" s="1"/>
  <c r="U307" i="1"/>
  <c r="U15" i="1" s="1"/>
  <c r="T307" i="1"/>
  <c r="T15" i="1" s="1"/>
  <c r="O307" i="1"/>
  <c r="O15" i="1" s="1"/>
  <c r="N307" i="1"/>
  <c r="N15" i="1" s="1"/>
  <c r="M307" i="1"/>
  <c r="M15" i="1" s="1"/>
  <c r="L307" i="1"/>
  <c r="L15" i="1" s="1"/>
  <c r="K307" i="1"/>
  <c r="K15" i="1" s="1"/>
  <c r="Q319" i="1"/>
  <c r="Q318" i="1"/>
  <c r="R319" i="1"/>
  <c r="R318" i="1"/>
  <c r="R317" i="1"/>
  <c r="Q317" i="1"/>
  <c r="Q316" i="1"/>
  <c r="R316" i="1"/>
  <c r="J317" i="1"/>
  <c r="J316" i="1"/>
  <c r="Z314" i="1"/>
  <c r="AA314" i="1"/>
  <c r="AA307" i="1" s="1"/>
  <c r="AA15" i="1" s="1"/>
  <c r="Q314" i="1"/>
  <c r="R314" i="1"/>
  <c r="R310" i="1"/>
  <c r="Q310" i="1"/>
  <c r="J303" i="1"/>
  <c r="J302" i="1"/>
  <c r="Q306" i="1"/>
  <c r="R306" i="1"/>
  <c r="R303" i="1"/>
  <c r="Q303" i="1"/>
  <c r="R302" i="1"/>
  <c r="Q302" i="1"/>
  <c r="AJ14" i="1"/>
  <c r="AI14" i="1"/>
  <c r="AH14" i="1"/>
  <c r="X14" i="1"/>
  <c r="W14" i="1"/>
  <c r="V14" i="1"/>
  <c r="U14" i="1"/>
  <c r="T14" i="1"/>
  <c r="O14" i="1"/>
  <c r="N14" i="1"/>
  <c r="M14" i="1"/>
  <c r="L14" i="1"/>
  <c r="K14" i="1"/>
  <c r="R297" i="1"/>
  <c r="Q297" i="1"/>
  <c r="Q296" i="1"/>
  <c r="Q301" i="1"/>
  <c r="R301" i="1"/>
  <c r="R299" i="1"/>
  <c r="Q299" i="1"/>
  <c r="R300" i="1"/>
  <c r="Q300" i="1"/>
  <c r="R298" i="1"/>
  <c r="Q298" i="1"/>
  <c r="R296" i="1"/>
  <c r="Q294" i="1"/>
  <c r="R294" i="1"/>
  <c r="R295" i="1"/>
  <c r="Q295" i="1"/>
  <c r="P295" i="1"/>
  <c r="R293" i="1"/>
  <c r="Q293" i="1"/>
  <c r="P293" i="1"/>
  <c r="R292" i="1"/>
  <c r="Q292" i="1"/>
  <c r="Q290" i="1"/>
  <c r="R290" i="1"/>
  <c r="R288" i="1"/>
  <c r="Q288" i="1"/>
  <c r="Q286" i="1"/>
  <c r="R286" i="1"/>
  <c r="P310" i="1" l="1"/>
  <c r="Y314" i="1"/>
  <c r="Y307" i="1" s="1"/>
  <c r="Y15" i="1" s="1"/>
  <c r="P306" i="1"/>
  <c r="P303" i="1"/>
  <c r="J307" i="1"/>
  <c r="J15" i="1" s="1"/>
  <c r="Z307" i="1"/>
  <c r="Z15" i="1" s="1"/>
  <c r="P286" i="1"/>
  <c r="P299" i="1"/>
  <c r="R307" i="1"/>
  <c r="R15" i="1" s="1"/>
  <c r="P318" i="1"/>
  <c r="P314" i="1"/>
  <c r="P319" i="1"/>
  <c r="P296" i="1"/>
  <c r="P316" i="1"/>
  <c r="Q307" i="1"/>
  <c r="Q15" i="1" s="1"/>
  <c r="P317" i="1"/>
  <c r="P294" i="1"/>
  <c r="P297" i="1"/>
  <c r="P302" i="1"/>
  <c r="P298" i="1"/>
  <c r="P300" i="1"/>
  <c r="P292" i="1"/>
  <c r="P301" i="1"/>
  <c r="P290" i="1"/>
  <c r="P288" i="1"/>
  <c r="R291" i="1"/>
  <c r="Q291" i="1"/>
  <c r="R289" i="1"/>
  <c r="Q289" i="1"/>
  <c r="R287" i="1"/>
  <c r="Q287" i="1"/>
  <c r="R285" i="1"/>
  <c r="Q285" i="1"/>
  <c r="P285" i="1"/>
  <c r="AA283" i="1"/>
  <c r="Z283" i="1"/>
  <c r="S283" i="1"/>
  <c r="R284" i="1"/>
  <c r="Q284" i="1"/>
  <c r="J284" i="1"/>
  <c r="R283" i="1"/>
  <c r="Q283" i="1"/>
  <c r="J283" i="1"/>
  <c r="J282" i="1"/>
  <c r="J281" i="1"/>
  <c r="P280" i="1"/>
  <c r="R280" i="1"/>
  <c r="Q280" i="1"/>
  <c r="R279" i="1"/>
  <c r="Q279" i="1"/>
  <c r="J279" i="1"/>
  <c r="Q277" i="1"/>
  <c r="R276" i="1"/>
  <c r="Q276" i="1"/>
  <c r="J276" i="1"/>
  <c r="R275" i="1"/>
  <c r="Q275" i="1"/>
  <c r="J275" i="1"/>
  <c r="AA274" i="1"/>
  <c r="AA264" i="1" s="1"/>
  <c r="Z274" i="1"/>
  <c r="Z264" i="1" s="1"/>
  <c r="S274" i="1"/>
  <c r="S264" i="1" s="1"/>
  <c r="R269" i="1"/>
  <c r="Q269" i="1"/>
  <c r="L149" i="1"/>
  <c r="K149" i="1"/>
  <c r="AH167" i="1"/>
  <c r="Z167" i="1"/>
  <c r="AA167" i="1"/>
  <c r="S167" i="1"/>
  <c r="J167" i="1"/>
  <c r="AA166" i="1"/>
  <c r="Z166" i="1"/>
  <c r="S166" i="1"/>
  <c r="Q166" i="1"/>
  <c r="R166" i="1"/>
  <c r="J166" i="1"/>
  <c r="J165" i="1"/>
  <c r="Q165" i="1"/>
  <c r="R165" i="1"/>
  <c r="Q164" i="1"/>
  <c r="R164" i="1"/>
  <c r="J164" i="1"/>
  <c r="R156" i="1"/>
  <c r="R155" i="1"/>
  <c r="R154" i="1"/>
  <c r="R153" i="1"/>
  <c r="R152" i="1"/>
  <c r="R151" i="1"/>
  <c r="R150" i="1"/>
  <c r="Q156" i="1"/>
  <c r="Q155" i="1"/>
  <c r="Q154" i="1"/>
  <c r="Q153" i="1"/>
  <c r="Q152" i="1"/>
  <c r="Q151" i="1"/>
  <c r="Q150" i="1"/>
  <c r="J156" i="1"/>
  <c r="J155" i="1"/>
  <c r="J154" i="1"/>
  <c r="J153" i="1"/>
  <c r="J152" i="1"/>
  <c r="J151" i="1"/>
  <c r="J150" i="1"/>
  <c r="R129" i="1"/>
  <c r="R128" i="1"/>
  <c r="R127" i="1"/>
  <c r="R126" i="1"/>
  <c r="R125" i="1"/>
  <c r="R124" i="1"/>
  <c r="R123" i="1"/>
  <c r="R122" i="1"/>
  <c r="R121" i="1"/>
  <c r="R120" i="1"/>
  <c r="R119" i="1"/>
  <c r="R118" i="1"/>
  <c r="R117" i="1"/>
  <c r="R116" i="1"/>
  <c r="R115" i="1"/>
  <c r="R114" i="1"/>
  <c r="R113" i="1"/>
  <c r="R112" i="1"/>
  <c r="R111" i="1"/>
  <c r="R110" i="1"/>
  <c r="R109" i="1"/>
  <c r="R108" i="1"/>
  <c r="Q129" i="1"/>
  <c r="Q128" i="1"/>
  <c r="Q127" i="1"/>
  <c r="Q126" i="1"/>
  <c r="Q125" i="1"/>
  <c r="Q124" i="1"/>
  <c r="Q123" i="1"/>
  <c r="Q122" i="1"/>
  <c r="Q121" i="1"/>
  <c r="Q120" i="1"/>
  <c r="Q119" i="1"/>
  <c r="Q118" i="1"/>
  <c r="Q117" i="1"/>
  <c r="Q116" i="1"/>
  <c r="Q115" i="1"/>
  <c r="Q114" i="1"/>
  <c r="Q113" i="1"/>
  <c r="Q112" i="1"/>
  <c r="Q111" i="1"/>
  <c r="Q110" i="1"/>
  <c r="Q109" i="1"/>
  <c r="Q108" i="1"/>
  <c r="J129" i="1"/>
  <c r="J128" i="1"/>
  <c r="J127" i="1"/>
  <c r="J126" i="1"/>
  <c r="J125" i="1"/>
  <c r="J124" i="1"/>
  <c r="J123" i="1"/>
  <c r="J122" i="1"/>
  <c r="J121" i="1"/>
  <c r="J120" i="1"/>
  <c r="J119" i="1"/>
  <c r="J118" i="1"/>
  <c r="J117" i="1"/>
  <c r="J116" i="1"/>
  <c r="J115" i="1"/>
  <c r="J114" i="1"/>
  <c r="J113" i="1"/>
  <c r="J112" i="1"/>
  <c r="J111" i="1"/>
  <c r="J110" i="1"/>
  <c r="J109" i="1"/>
  <c r="J108" i="1"/>
  <c r="AJ226" i="1"/>
  <c r="AJ103" i="1" s="1"/>
  <c r="AI226" i="1"/>
  <c r="AI103" i="1" s="1"/>
  <c r="X226" i="1"/>
  <c r="X103" i="1" s="1"/>
  <c r="W226" i="1"/>
  <c r="W103" i="1" s="1"/>
  <c r="V226" i="1"/>
  <c r="V103" i="1" s="1"/>
  <c r="U226" i="1"/>
  <c r="U103" i="1" s="1"/>
  <c r="T226" i="1"/>
  <c r="T103" i="1" s="1"/>
  <c r="Q226" i="1"/>
  <c r="O226" i="1"/>
  <c r="O103" i="1" s="1"/>
  <c r="N226" i="1"/>
  <c r="N103" i="1" s="1"/>
  <c r="M226" i="1"/>
  <c r="M103" i="1" s="1"/>
  <c r="L226" i="1"/>
  <c r="K226" i="1"/>
  <c r="S244" i="1"/>
  <c r="J175" i="1"/>
  <c r="Q180" i="1"/>
  <c r="Q179" i="1"/>
  <c r="Q178" i="1"/>
  <c r="Q177" i="1"/>
  <c r="Q176" i="1"/>
  <c r="Q175" i="1"/>
  <c r="R180" i="1"/>
  <c r="R179" i="1"/>
  <c r="R178" i="1"/>
  <c r="R177" i="1"/>
  <c r="R176" i="1"/>
  <c r="R175" i="1"/>
  <c r="J180" i="1"/>
  <c r="J179" i="1"/>
  <c r="J178" i="1"/>
  <c r="J177" i="1"/>
  <c r="J176" i="1"/>
  <c r="J196" i="1"/>
  <c r="J195" i="1"/>
  <c r="J194" i="1"/>
  <c r="J193" i="1"/>
  <c r="J192" i="1"/>
  <c r="J191" i="1"/>
  <c r="J190" i="1"/>
  <c r="J189" i="1"/>
  <c r="J188" i="1"/>
  <c r="J187" i="1"/>
  <c r="J186" i="1"/>
  <c r="J185" i="1"/>
  <c r="J184" i="1"/>
  <c r="J183" i="1"/>
  <c r="Q196" i="1"/>
  <c r="Q195" i="1"/>
  <c r="Q194" i="1"/>
  <c r="Q193" i="1"/>
  <c r="Q192" i="1"/>
  <c r="Q191" i="1"/>
  <c r="Q190" i="1"/>
  <c r="Q189" i="1"/>
  <c r="Q188" i="1"/>
  <c r="Q187" i="1"/>
  <c r="Q186" i="1"/>
  <c r="Q185" i="1"/>
  <c r="Q184" i="1"/>
  <c r="Q183" i="1"/>
  <c r="Q182" i="1"/>
  <c r="R196" i="1"/>
  <c r="R195" i="1"/>
  <c r="R194" i="1"/>
  <c r="R193" i="1"/>
  <c r="R192" i="1"/>
  <c r="R191" i="1"/>
  <c r="R190" i="1"/>
  <c r="R189" i="1"/>
  <c r="R188" i="1"/>
  <c r="R187" i="1"/>
  <c r="R186" i="1"/>
  <c r="R185" i="1"/>
  <c r="R184" i="1"/>
  <c r="R183" i="1"/>
  <c r="R182" i="1"/>
  <c r="J182" i="1"/>
  <c r="S215" i="1"/>
  <c r="S214" i="1"/>
  <c r="S213" i="1"/>
  <c r="S212" i="1"/>
  <c r="S211" i="1"/>
  <c r="S210" i="1"/>
  <c r="S209" i="1"/>
  <c r="S208" i="1"/>
  <c r="S207" i="1"/>
  <c r="S206" i="1"/>
  <c r="S205" i="1"/>
  <c r="S204" i="1"/>
  <c r="S203" i="1"/>
  <c r="S202" i="1"/>
  <c r="S201" i="1"/>
  <c r="S200" i="1"/>
  <c r="S199" i="1"/>
  <c r="S198" i="1"/>
  <c r="S197" i="1"/>
  <c r="R218" i="1"/>
  <c r="Q218" i="1"/>
  <c r="J218" i="1"/>
  <c r="AH258" i="1"/>
  <c r="AH257" i="1"/>
  <c r="AH256" i="1"/>
  <c r="AH255" i="1"/>
  <c r="AH254" i="1"/>
  <c r="AH253" i="1"/>
  <c r="AH252" i="1"/>
  <c r="Z250" i="1"/>
  <c r="Z248" i="1"/>
  <c r="Z246" i="1"/>
  <c r="Z244" i="1"/>
  <c r="Z242" i="1"/>
  <c r="Z240" i="1"/>
  <c r="Z238" i="1"/>
  <c r="Z236" i="1"/>
  <c r="Z234" i="1"/>
  <c r="AA250" i="1"/>
  <c r="AA248" i="1"/>
  <c r="AA246" i="1"/>
  <c r="AA244" i="1"/>
  <c r="AA242" i="1"/>
  <c r="AA240" i="1"/>
  <c r="AA238" i="1"/>
  <c r="AA236" i="1"/>
  <c r="AA234" i="1"/>
  <c r="S250" i="1"/>
  <c r="S248" i="1"/>
  <c r="S246" i="1"/>
  <c r="S242" i="1"/>
  <c r="S240" i="1"/>
  <c r="S238" i="1"/>
  <c r="S236" i="1"/>
  <c r="S234" i="1"/>
  <c r="J233" i="1"/>
  <c r="J232" i="1"/>
  <c r="J231" i="1"/>
  <c r="J230" i="1"/>
  <c r="J229" i="1"/>
  <c r="J228" i="1"/>
  <c r="J227" i="1"/>
  <c r="J251" i="1"/>
  <c r="J250" i="1"/>
  <c r="J249" i="1"/>
  <c r="J248" i="1"/>
  <c r="J247" i="1"/>
  <c r="J246" i="1"/>
  <c r="J245" i="1"/>
  <c r="J244" i="1"/>
  <c r="J243" i="1"/>
  <c r="J242" i="1"/>
  <c r="J241" i="1"/>
  <c r="J240" i="1"/>
  <c r="J239" i="1"/>
  <c r="J238" i="1"/>
  <c r="J237" i="1"/>
  <c r="J236" i="1"/>
  <c r="J235" i="1"/>
  <c r="J234" i="1"/>
  <c r="R262" i="1"/>
  <c r="Q262" i="1"/>
  <c r="J262" i="1"/>
  <c r="R263" i="1"/>
  <c r="Q263" i="1"/>
  <c r="J263" i="1"/>
  <c r="R173" i="1"/>
  <c r="Q173" i="1"/>
  <c r="J173" i="1"/>
  <c r="Z172" i="1"/>
  <c r="AA172" i="1"/>
  <c r="AA171" i="1"/>
  <c r="Z171" i="1"/>
  <c r="AA169" i="1"/>
  <c r="Z169" i="1"/>
  <c r="Q168" i="1"/>
  <c r="R168" i="1"/>
  <c r="Q167" i="1"/>
  <c r="R167" i="1"/>
  <c r="J168" i="1"/>
  <c r="R159" i="1"/>
  <c r="Q159" i="1"/>
  <c r="J159" i="1"/>
  <c r="AJ12" i="1"/>
  <c r="AI12" i="1"/>
  <c r="AH12" i="1"/>
  <c r="X12" i="1"/>
  <c r="W12" i="1"/>
  <c r="V12" i="1"/>
  <c r="U12" i="1"/>
  <c r="T12" i="1"/>
  <c r="O12" i="1"/>
  <c r="N12" i="1"/>
  <c r="M12" i="1"/>
  <c r="L12" i="1"/>
  <c r="K12" i="1"/>
  <c r="Q102" i="1"/>
  <c r="R102" i="1"/>
  <c r="R100" i="1"/>
  <c r="Q100" i="1"/>
  <c r="R87" i="1"/>
  <c r="P87" i="1" s="1"/>
  <c r="R86" i="1"/>
  <c r="Q86" i="1"/>
  <c r="R85" i="1"/>
  <c r="P85" i="1" s="1"/>
  <c r="R84" i="1"/>
  <c r="Q84" i="1"/>
  <c r="R83" i="1"/>
  <c r="P83" i="1" s="1"/>
  <c r="R82" i="1"/>
  <c r="Q82" i="1"/>
  <c r="J88" i="1"/>
  <c r="Q88" i="1"/>
  <c r="R88" i="1"/>
  <c r="J89" i="1"/>
  <c r="R89" i="1"/>
  <c r="P89" i="1" s="1"/>
  <c r="R78" i="1"/>
  <c r="P78" i="1" s="1"/>
  <c r="R77" i="1"/>
  <c r="Q77" i="1"/>
  <c r="R76" i="1"/>
  <c r="Q76" i="1"/>
  <c r="Q75" i="1"/>
  <c r="R75" i="1"/>
  <c r="J174" i="1" l="1"/>
  <c r="L103" i="1"/>
  <c r="Q174" i="1"/>
  <c r="R107" i="1"/>
  <c r="R174" i="1"/>
  <c r="Q107" i="1"/>
  <c r="S174" i="1"/>
  <c r="J107" i="1"/>
  <c r="K103" i="1"/>
  <c r="P287" i="1"/>
  <c r="P291" i="1"/>
  <c r="J264" i="1"/>
  <c r="J14" i="1" s="1"/>
  <c r="P289" i="1"/>
  <c r="AA14" i="1"/>
  <c r="S14" i="1"/>
  <c r="Z14" i="1"/>
  <c r="P86" i="1"/>
  <c r="P263" i="1"/>
  <c r="P283" i="1"/>
  <c r="Y172" i="1"/>
  <c r="P84" i="1"/>
  <c r="P159" i="1"/>
  <c r="Y171" i="1"/>
  <c r="P262" i="1"/>
  <c r="Z226" i="1"/>
  <c r="Z103" i="1" s="1"/>
  <c r="Y166" i="1"/>
  <c r="Y167" i="1"/>
  <c r="Y236" i="1"/>
  <c r="Y244" i="1"/>
  <c r="P307" i="1"/>
  <c r="P15" i="1" s="1"/>
  <c r="P165" i="1"/>
  <c r="P167" i="1"/>
  <c r="P279" i="1"/>
  <c r="P166" i="1"/>
  <c r="P276" i="1"/>
  <c r="P168" i="1"/>
  <c r="Y169" i="1"/>
  <c r="P284" i="1"/>
  <c r="P173" i="1"/>
  <c r="Y238" i="1"/>
  <c r="Y246" i="1"/>
  <c r="P182" i="1"/>
  <c r="P164" i="1"/>
  <c r="P275" i="1"/>
  <c r="S226" i="1"/>
  <c r="AA226" i="1"/>
  <c r="AA103" i="1" s="1"/>
  <c r="Y240" i="1"/>
  <c r="Y248" i="1"/>
  <c r="P218" i="1"/>
  <c r="P100" i="1"/>
  <c r="Y242" i="1"/>
  <c r="Y250" i="1"/>
  <c r="P277" i="1"/>
  <c r="Y283" i="1"/>
  <c r="P82" i="1"/>
  <c r="Y234" i="1"/>
  <c r="P150" i="1"/>
  <c r="P269" i="1"/>
  <c r="Y274" i="1"/>
  <c r="P189" i="1"/>
  <c r="P193" i="1"/>
  <c r="P186" i="1"/>
  <c r="P190" i="1"/>
  <c r="P194" i="1"/>
  <c r="P154" i="1"/>
  <c r="AH226" i="1"/>
  <c r="P184" i="1"/>
  <c r="P188" i="1"/>
  <c r="P192" i="1"/>
  <c r="P196" i="1"/>
  <c r="P177" i="1"/>
  <c r="P111" i="1"/>
  <c r="P115" i="1"/>
  <c r="P119" i="1"/>
  <c r="P123" i="1"/>
  <c r="P127" i="1"/>
  <c r="P152" i="1"/>
  <c r="P156" i="1"/>
  <c r="P153" i="1"/>
  <c r="P185" i="1"/>
  <c r="P110" i="1"/>
  <c r="P114" i="1"/>
  <c r="P118" i="1"/>
  <c r="P122" i="1"/>
  <c r="P126" i="1"/>
  <c r="P176" i="1"/>
  <c r="P180" i="1"/>
  <c r="P178" i="1"/>
  <c r="P112" i="1"/>
  <c r="P116" i="1"/>
  <c r="P120" i="1"/>
  <c r="P124" i="1"/>
  <c r="P128" i="1"/>
  <c r="P108" i="1"/>
  <c r="J149" i="1"/>
  <c r="P175" i="1"/>
  <c r="P179" i="1"/>
  <c r="P113" i="1"/>
  <c r="P117" i="1"/>
  <c r="P121" i="1"/>
  <c r="P125" i="1"/>
  <c r="P129" i="1"/>
  <c r="P183" i="1"/>
  <c r="P187" i="1"/>
  <c r="P191" i="1"/>
  <c r="P195" i="1"/>
  <c r="P151" i="1"/>
  <c r="P155" i="1"/>
  <c r="P109" i="1"/>
  <c r="J226" i="1"/>
  <c r="P102" i="1"/>
  <c r="P88" i="1"/>
  <c r="P77" i="1"/>
  <c r="P75" i="1"/>
  <c r="P76" i="1"/>
  <c r="S103" i="1" l="1"/>
  <c r="P174" i="1"/>
  <c r="J103" i="1"/>
  <c r="J13" i="1" s="1"/>
  <c r="P107" i="1"/>
  <c r="Y264" i="1"/>
  <c r="Y14" i="1" s="1"/>
  <c r="Y226" i="1"/>
  <c r="Y103" i="1" s="1"/>
  <c r="Z70" i="1"/>
  <c r="AA70" i="1"/>
  <c r="S70" i="1"/>
  <c r="S69" i="1"/>
  <c r="AA69" i="1"/>
  <c r="Z69" i="1"/>
  <c r="R72" i="1"/>
  <c r="P72" i="1" s="1"/>
  <c r="P91" i="1"/>
  <c r="R93" i="1"/>
  <c r="P93" i="1" s="1"/>
  <c r="R95" i="1"/>
  <c r="P95" i="1" s="1"/>
  <c r="R97" i="1"/>
  <c r="P97" i="1" s="1"/>
  <c r="R96" i="1"/>
  <c r="R94" i="1"/>
  <c r="R92" i="1"/>
  <c r="R90" i="1"/>
  <c r="R71" i="1"/>
  <c r="R70" i="1"/>
  <c r="R69" i="1"/>
  <c r="Q96" i="1"/>
  <c r="Q94" i="1"/>
  <c r="Q92" i="1"/>
  <c r="Q90" i="1"/>
  <c r="Q71" i="1"/>
  <c r="Q70" i="1"/>
  <c r="Q69" i="1"/>
  <c r="J97" i="1"/>
  <c r="J95" i="1"/>
  <c r="J93" i="1"/>
  <c r="J91" i="1"/>
  <c r="J72" i="1"/>
  <c r="J96" i="1"/>
  <c r="J94" i="1"/>
  <c r="J92" i="1"/>
  <c r="J90" i="1"/>
  <c r="J71" i="1"/>
  <c r="J70" i="1"/>
  <c r="J69" i="1"/>
  <c r="R68" i="1"/>
  <c r="Q68" i="1"/>
  <c r="J68" i="1"/>
  <c r="AJ11" i="1"/>
  <c r="AI11" i="1"/>
  <c r="AH11" i="1"/>
  <c r="X11" i="1"/>
  <c r="W11" i="1"/>
  <c r="V11" i="1"/>
  <c r="U11" i="1"/>
  <c r="T11" i="1"/>
  <c r="O11" i="1"/>
  <c r="N11" i="1"/>
  <c r="M11" i="1"/>
  <c r="L11" i="1"/>
  <c r="K11" i="1"/>
  <c r="AA60" i="1"/>
  <c r="Z60" i="1"/>
  <c r="AA58" i="1"/>
  <c r="Z58" i="1"/>
  <c r="S58" i="1"/>
  <c r="S60" i="1"/>
  <c r="AA34" i="1"/>
  <c r="Z34" i="1"/>
  <c r="S34" i="1"/>
  <c r="S29" i="1"/>
  <c r="S28" i="1"/>
  <c r="AA29" i="1"/>
  <c r="AA28" i="1"/>
  <c r="Z29" i="1"/>
  <c r="Z28" i="1"/>
  <c r="AA27" i="1"/>
  <c r="Z27" i="1"/>
  <c r="S27" i="1"/>
  <c r="R60" i="1"/>
  <c r="R58" i="1"/>
  <c r="R56" i="1"/>
  <c r="Q60" i="1"/>
  <c r="Q56" i="1"/>
  <c r="Q58" i="1"/>
  <c r="J60" i="1"/>
  <c r="J58" i="1"/>
  <c r="Q52" i="1"/>
  <c r="R52" i="1"/>
  <c r="R51" i="1"/>
  <c r="Q51" i="1"/>
  <c r="Q44" i="1"/>
  <c r="Q46" i="1"/>
  <c r="Q48" i="1"/>
  <c r="Q50" i="1"/>
  <c r="R50" i="1"/>
  <c r="R48" i="1"/>
  <c r="R46" i="1"/>
  <c r="R44" i="1"/>
  <c r="R49" i="1"/>
  <c r="R47" i="1"/>
  <c r="R45" i="1"/>
  <c r="R43" i="1"/>
  <c r="Q49" i="1"/>
  <c r="Q47" i="1"/>
  <c r="Q45" i="1"/>
  <c r="Q43" i="1"/>
  <c r="R39" i="1"/>
  <c r="Q39" i="1"/>
  <c r="R34" i="1"/>
  <c r="J34" i="1"/>
  <c r="R31" i="1"/>
  <c r="Q31" i="1"/>
  <c r="J29" i="1"/>
  <c r="J28" i="1"/>
  <c r="J27" i="1"/>
  <c r="R38" i="1"/>
  <c r="Q38" i="1"/>
  <c r="J38" i="1"/>
  <c r="R37" i="1"/>
  <c r="Q37" i="1"/>
  <c r="J37" i="1"/>
  <c r="R36" i="1"/>
  <c r="Q36" i="1"/>
  <c r="J36" i="1"/>
  <c r="R35" i="1"/>
  <c r="Q35" i="1"/>
  <c r="J35" i="1"/>
  <c r="Q34" i="1"/>
  <c r="Z61" i="1" l="1"/>
  <c r="Z12" i="1" s="1"/>
  <c r="AA61" i="1"/>
  <c r="AA12" i="1" s="1"/>
  <c r="S61" i="1"/>
  <c r="R61" i="1"/>
  <c r="R12" i="1" s="1"/>
  <c r="J61" i="1"/>
  <c r="J12" i="1" s="1"/>
  <c r="Q61" i="1"/>
  <c r="Q12" i="1" s="1"/>
  <c r="P58" i="1"/>
  <c r="P39" i="1"/>
  <c r="S23" i="1"/>
  <c r="S11" i="1" s="1"/>
  <c r="Z23" i="1"/>
  <c r="Z11" i="1" s="1"/>
  <c r="AA23" i="1"/>
  <c r="AA11" i="1" s="1"/>
  <c r="P51" i="1"/>
  <c r="Y58" i="1"/>
  <c r="P96" i="1"/>
  <c r="P60" i="1"/>
  <c r="Y60" i="1"/>
  <c r="P92" i="1"/>
  <c r="P70" i="1"/>
  <c r="S12" i="1"/>
  <c r="P49" i="1"/>
  <c r="P45" i="1"/>
  <c r="P94" i="1"/>
  <c r="P69" i="1"/>
  <c r="P46" i="1"/>
  <c r="Y69" i="1"/>
  <c r="P68" i="1"/>
  <c r="Y70" i="1"/>
  <c r="P90" i="1"/>
  <c r="P48" i="1"/>
  <c r="Y34" i="1"/>
  <c r="P43" i="1"/>
  <c r="P52" i="1"/>
  <c r="P36" i="1"/>
  <c r="P56" i="1"/>
  <c r="P44" i="1"/>
  <c r="P37" i="1"/>
  <c r="P31" i="1"/>
  <c r="P35" i="1"/>
  <c r="P50" i="1"/>
  <c r="P38" i="1"/>
  <c r="P47" i="1"/>
  <c r="P34" i="1"/>
  <c r="Y61" i="1" l="1"/>
  <c r="Y12" i="1" s="1"/>
  <c r="Q149" i="1" l="1"/>
  <c r="Q103" i="1" s="1"/>
  <c r="R149" i="1"/>
  <c r="P149" i="1"/>
  <c r="P496" i="1" l="1"/>
  <c r="Q496" i="1" l="1"/>
  <c r="R496" i="1"/>
  <c r="Q493" i="1"/>
  <c r="Q477" i="1" s="1"/>
  <c r="R493" i="1"/>
  <c r="R477" i="1" s="1"/>
  <c r="R18" i="1" l="1"/>
  <c r="Q473" i="1"/>
  <c r="Q18" i="1" s="1"/>
  <c r="X13" i="1"/>
  <c r="Q27" i="1" l="1"/>
  <c r="Q28" i="1"/>
  <c r="Q29" i="1"/>
  <c r="Q23" i="1" l="1"/>
  <c r="Q11" i="1" s="1"/>
  <c r="X9" i="1" l="1"/>
  <c r="P360" i="1"/>
  <c r="P358" i="1" s="1"/>
  <c r="AA661" i="1" l="1"/>
  <c r="AH661" i="1"/>
  <c r="Y661" i="1" l="1"/>
  <c r="P490" i="1" l="1"/>
  <c r="P493" i="1"/>
  <c r="AI13" i="1"/>
  <c r="AJ13" i="1"/>
  <c r="P477" i="1" l="1"/>
  <c r="P473" i="1" s="1"/>
  <c r="P18" i="1" l="1"/>
  <c r="P71" i="1"/>
  <c r="P61" i="1" l="1"/>
  <c r="P12" i="1" s="1"/>
  <c r="Y363" i="1"/>
  <c r="Z363" i="1"/>
  <c r="AA363" i="1"/>
  <c r="Y364" i="1"/>
  <c r="Z364" i="1"/>
  <c r="AA364" i="1"/>
  <c r="AA361" i="1" l="1"/>
  <c r="Y361" i="1"/>
  <c r="Z361" i="1"/>
  <c r="AA326" i="1"/>
  <c r="Z326" i="1"/>
  <c r="Y326" i="1"/>
  <c r="AA325" i="1" l="1"/>
  <c r="AA320" i="1" s="1"/>
  <c r="AA16" i="1" s="1"/>
  <c r="Y325" i="1"/>
  <c r="Y320" i="1" s="1"/>
  <c r="Y16" i="1" s="1"/>
  <c r="Z325" i="1"/>
  <c r="Z320" i="1" s="1"/>
  <c r="Z16" i="1" s="1"/>
  <c r="R282" i="1"/>
  <c r="Q282" i="1"/>
  <c r="P282" i="1"/>
  <c r="Q281" i="1"/>
  <c r="Q264" i="1" s="1"/>
  <c r="R281" i="1"/>
  <c r="R264" i="1" s="1"/>
  <c r="P281" i="1"/>
  <c r="P264" i="1" s="1"/>
  <c r="R14" i="1" l="1"/>
  <c r="Q14" i="1"/>
  <c r="P14" i="1"/>
  <c r="P328" i="1"/>
  <c r="P329" i="1"/>
  <c r="P330" i="1"/>
  <c r="P331" i="1"/>
  <c r="P332" i="1"/>
  <c r="P333" i="1"/>
  <c r="P334" i="1"/>
  <c r="P327" i="1"/>
  <c r="P326" i="1" l="1"/>
  <c r="P325" i="1" s="1"/>
  <c r="P320" i="1" s="1"/>
  <c r="P16" i="1" s="1"/>
  <c r="L13" i="1" l="1"/>
  <c r="S13" i="1"/>
  <c r="T13" i="1"/>
  <c r="U13" i="1"/>
  <c r="Y13" i="1"/>
  <c r="Z13" i="1"/>
  <c r="AA13" i="1"/>
  <c r="K13" i="1" l="1"/>
  <c r="R251" i="1"/>
  <c r="P251" i="1"/>
  <c r="R250" i="1"/>
  <c r="P250" i="1"/>
  <c r="R249" i="1"/>
  <c r="P249" i="1"/>
  <c r="R248" i="1"/>
  <c r="P248" i="1"/>
  <c r="R247" i="1"/>
  <c r="P247" i="1"/>
  <c r="R246" i="1"/>
  <c r="P246" i="1"/>
  <c r="R245" i="1"/>
  <c r="P245" i="1"/>
  <c r="R244" i="1"/>
  <c r="P244" i="1"/>
  <c r="R243" i="1"/>
  <c r="P243" i="1"/>
  <c r="R242" i="1"/>
  <c r="P242" i="1"/>
  <c r="R241" i="1"/>
  <c r="P241" i="1"/>
  <c r="R240" i="1"/>
  <c r="P240" i="1"/>
  <c r="R239" i="1"/>
  <c r="P239" i="1"/>
  <c r="R238" i="1"/>
  <c r="P238" i="1"/>
  <c r="R237" i="1"/>
  <c r="P237" i="1"/>
  <c r="R236" i="1"/>
  <c r="P236" i="1"/>
  <c r="R235" i="1"/>
  <c r="P235" i="1"/>
  <c r="R234" i="1"/>
  <c r="R226" i="1" l="1"/>
  <c r="R103" i="1" s="1"/>
  <c r="P234" i="1"/>
  <c r="P226" i="1" s="1"/>
  <c r="P103" i="1" s="1"/>
  <c r="P13" i="1" l="1"/>
  <c r="R13" i="1"/>
  <c r="AH164" i="1"/>
  <c r="AH103" i="1" s="1"/>
  <c r="V13" i="1"/>
  <c r="W13" i="1"/>
  <c r="M13" i="1"/>
  <c r="N13" i="1"/>
  <c r="O13" i="1"/>
  <c r="S314" i="1"/>
  <c r="S307" i="1" s="1"/>
  <c r="S15" i="1" s="1"/>
  <c r="AA660" i="1"/>
  <c r="AA630" i="1" s="1"/>
  <c r="AA21" i="1" s="1"/>
  <c r="J56" i="1"/>
  <c r="Y29" i="1"/>
  <c r="R29" i="1"/>
  <c r="Y28" i="1"/>
  <c r="R28" i="1"/>
  <c r="Y27" i="1"/>
  <c r="R27" i="1"/>
  <c r="AH13" i="1" l="1"/>
  <c r="R23" i="1"/>
  <c r="R11" i="1" s="1"/>
  <c r="Y23" i="1"/>
  <c r="Y11" i="1" s="1"/>
  <c r="J23" i="1"/>
  <c r="J11" i="1" s="1"/>
  <c r="L9" i="1"/>
  <c r="Q13" i="1"/>
  <c r="Q9" i="1" s="1"/>
  <c r="P27" i="1"/>
  <c r="Y660" i="1"/>
  <c r="Y630" i="1" s="1"/>
  <c r="Y21" i="1" s="1"/>
  <c r="P29" i="1"/>
  <c r="AI630" i="1"/>
  <c r="AI21" i="1" s="1"/>
  <c r="P28" i="1"/>
  <c r="P23" i="1" l="1"/>
  <c r="P11" i="1" s="1"/>
  <c r="AI9" i="1"/>
  <c r="AH660" i="1"/>
  <c r="AH630" i="1" s="1"/>
  <c r="AH21" i="1" s="1"/>
  <c r="T9" i="1"/>
  <c r="R9" i="1"/>
  <c r="AJ9" i="1"/>
  <c r="S9" i="1"/>
  <c r="W9" i="1"/>
  <c r="U9" i="1"/>
  <c r="Z9" i="1"/>
  <c r="AA9" i="1"/>
  <c r="K9" i="1"/>
  <c r="AH9" i="1" l="1"/>
  <c r="Y9" i="1"/>
  <c r="V9" i="1"/>
  <c r="P9" i="1"/>
  <c r="M9" i="1"/>
  <c r="O9" i="1"/>
  <c r="N9" i="1"/>
  <c r="J9" i="1"/>
</calcChain>
</file>

<file path=xl/sharedStrings.xml><?xml version="1.0" encoding="utf-8"?>
<sst xmlns="http://schemas.openxmlformats.org/spreadsheetml/2006/main" count="2215" uniqueCount="948">
  <si>
    <t>Наименование и местоположение
объекта</t>
  </si>
  <si>
    <t>в том числе:</t>
  </si>
  <si>
    <t>ФБ</t>
  </si>
  <si>
    <t>РБ</t>
  </si>
  <si>
    <t>Всего</t>
  </si>
  <si>
    <t>ЗДРАВООХРАНЕНИЕ, ВСЕГО</t>
  </si>
  <si>
    <t>ФИЗИЧЕСКАЯ КУЛЬТУРА И СПОРТ, ВСЕГО</t>
  </si>
  <si>
    <t>ДОРОЖНОЕ ХОЗЯЙСТВО, ВСЕГО</t>
  </si>
  <si>
    <t xml:space="preserve">Министерство строительства, архитектуры и жилищно-коммунального хозяйства Чувашской Республики </t>
  </si>
  <si>
    <t xml:space="preserve">Строительство группового водовода Шемуршинского, Батыревского, Комсомольского районов Чувашской Республики (V пусковой комплекс) </t>
  </si>
  <si>
    <t xml:space="preserve">Строительство группового водовода Шемуршинского, Батыревского, Комсомольского районов Чувашской Республики (VI пусковой комплекс) </t>
  </si>
  <si>
    <t xml:space="preserve">Строительство нового здания поликлиники БУ "Канашская ЦРБ" Минздрава Чувашии, Канашский район, с. Шихазаны, ул. Епифанова, д. 12 </t>
  </si>
  <si>
    <t>Строительство здания поликлиники бюджетного учреждения Чувашской Республики "Моргаушская центральная районная больница" Министерства здравоохранения Чувашской Республики, Моргаушский район, с. Моргауши</t>
  </si>
  <si>
    <t>Министерство строительства, архитектуры и жилищно-коммунального хозяйства Чувашской Республики</t>
  </si>
  <si>
    <t>Министерство физической культуры и спорта Чувашской Республики</t>
  </si>
  <si>
    <t>ЖИЛИЩНОЕ СТРОИТЕЛЬСТВО, ВСЕГО</t>
  </si>
  <si>
    <t>СОЦИАЛЬНАЯ ПОЛИТИКА, ВСЕГО</t>
  </si>
  <si>
    <t>Строительство подъездных путей к индустриальному парку (участок по ул. 40 лет Победы – 1 этап)</t>
  </si>
  <si>
    <t>город Канаш</t>
  </si>
  <si>
    <t>город Шумерля</t>
  </si>
  <si>
    <t>Министерство транспорта и дорожного хозяйства Чувашской Республики</t>
  </si>
  <si>
    <t>Строительство автомобильной дороги в д. Альбусь-Сюрбеево</t>
  </si>
  <si>
    <t xml:space="preserve">Строительство и реконструкция автомобильных дорог общего пользования местного значения в границах городского округа </t>
  </si>
  <si>
    <t>в том числе проектно-изыскательские работы:</t>
  </si>
  <si>
    <t>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t>
  </si>
  <si>
    <t>Строительство автомобильной дороги по улицам Новая и Северная в с. Байдеряково</t>
  </si>
  <si>
    <t>Строительство футбольного манежа при БУ "СШ по футболу" Минспорта Чувашии</t>
  </si>
  <si>
    <t>Администрация г. Чебоксары</t>
  </si>
  <si>
    <t xml:space="preserve">Строительство фельдшерско-акушерских пунктов в районах Чувашской Республики </t>
  </si>
  <si>
    <t>д. Кзыл-Камыш Батыревского района</t>
  </si>
  <si>
    <t>д. Ослаба Вурнарского района</t>
  </si>
  <si>
    <t>с. Кукшум Вурнарского района</t>
  </si>
  <si>
    <t>д. Нижние Абакасы Ибресинского района</t>
  </si>
  <si>
    <t>д. Сиделево Канашского района</t>
  </si>
  <si>
    <t>д. Малое Тугаево Канашского района</t>
  </si>
  <si>
    <t>д. Новые Мамеи Канашского района</t>
  </si>
  <si>
    <t>д. Большие Бикшихи Канашского района</t>
  </si>
  <si>
    <t>с. Аттиково Козловского района</t>
  </si>
  <si>
    <t>д. Татарские Шуруты Комсомольского района</t>
  </si>
  <si>
    <t>д. Березовка Красночетайского района</t>
  </si>
  <si>
    <t>с. Покровское Мариинско-Посадского района</t>
  </si>
  <si>
    <t>д. Тансарино Урмарского района</t>
  </si>
  <si>
    <t>с. Рындино Цивильского района</t>
  </si>
  <si>
    <t>д. Ойкасы Чебоксарского района</t>
  </si>
  <si>
    <t>д. Вурманкас-Туруново Чебоксарского района</t>
  </si>
  <si>
    <t>д. Верхнее Буяново Шемуршинского района</t>
  </si>
  <si>
    <t>д. Андреевка Шемуршинского района</t>
  </si>
  <si>
    <t>д. Вурманкас-Асламасы Ядринского района</t>
  </si>
  <si>
    <t>д. Верхние Ачаки Ядринского района</t>
  </si>
  <si>
    <t>с. Сабанчино Яльчикского района</t>
  </si>
  <si>
    <t>с. Байглычево Яльчикского района</t>
  </si>
  <si>
    <t>с. Большая Выла Аликовского района</t>
  </si>
  <si>
    <t>д. Красномайск Батыревского района</t>
  </si>
  <si>
    <t>д. Малдыкасы Вурнарского района</t>
  </si>
  <si>
    <t>д. Кожар-Яндоба Вурнарского района</t>
  </si>
  <si>
    <t>д. Андрюшево Ибресинского района</t>
  </si>
  <si>
    <t>д. Старые Шальтямы Канашского района</t>
  </si>
  <si>
    <t>д. Новый Сундырь Комсомольского района</t>
  </si>
  <si>
    <t>д. Ямаши Красночетайского района</t>
  </si>
  <si>
    <t>с. Бичурино Мариинско-Посадского района</t>
  </si>
  <si>
    <t>д. Чураккасы Моргаушского района</t>
  </si>
  <si>
    <t>д. Яранкасы Чебоксарского района</t>
  </si>
  <si>
    <t>д. Хыркасы Чебоксарского района</t>
  </si>
  <si>
    <t>с. Трехизб-Шемурша Шемуршинского района</t>
  </si>
  <si>
    <t>д. Асаново Шемуршинского района</t>
  </si>
  <si>
    <t>с. Кармалы Янтиковского района</t>
  </si>
  <si>
    <t xml:space="preserve">Строительство врачебных амбулаторий и отделений общеврачебных практик в районах и городах Чувашской Республики 
</t>
  </si>
  <si>
    <t>с. Раскильдино Аликовского района</t>
  </si>
  <si>
    <t>д. Новые Яхакасы Вурнарского района</t>
  </si>
  <si>
    <t>д. Арабоси Урмарского района</t>
  </si>
  <si>
    <t>с. Янтиково Яльчикского района</t>
  </si>
  <si>
    <t>с. Турмыши Янтиковского района</t>
  </si>
  <si>
    <t>с. Шыгырдан Батыревского района</t>
  </si>
  <si>
    <t>с. Норваш-Шигали Батыревского района</t>
  </si>
  <si>
    <t>с. Тойси Батыревского района</t>
  </si>
  <si>
    <t>с. Новое Ахпердино Батыревского района</t>
  </si>
  <si>
    <t>д. Ермошкино Вурнарского района</t>
  </si>
  <si>
    <t>с. Штанаши Красночетайского района</t>
  </si>
  <si>
    <t>с. Чурачики Цивильского района</t>
  </si>
  <si>
    <t>д. Новые Тренькасы Чебоксарского района</t>
  </si>
  <si>
    <t>с. Большая Таяба Яльчикского района</t>
  </si>
  <si>
    <t>Строительство инженерной, транспортной, социальной инфраструктуры в целях жилищного строительства в Чувашской Республике</t>
  </si>
  <si>
    <t>Министерство природных ресурсов и экологии Чувашской Республики</t>
  </si>
  <si>
    <t>Cтроительство группового водовода Шемуршинского, Батыревского, Комсомольского районов Чувашской Республики  (VII пусковой комплекс)</t>
  </si>
  <si>
    <t>КУ ЧР Служба единого заказчика (заказчик)</t>
  </si>
  <si>
    <t>Строительство автомобильной дороги д. Новые Шальтямы – д. Новые Бюрженеры Канашского района Чувашской Республики</t>
  </si>
  <si>
    <t>Красноармейский муниципальный округ</t>
  </si>
  <si>
    <t>Строительство подъездной автомобильной дороги по ул. Октябрьская в д. Синьял-Чурино</t>
  </si>
  <si>
    <t>Строительство автомобильной дороги протяженностью 1,355 км в д. Мижули по ул. Лесная с примыканием к автодороге "Волга" – Марпосад – Первое Чурашево – Марпосад – Аксарино</t>
  </si>
  <si>
    <t>Строительство автомобильной дороги по улицам в д. Большие Токшики</t>
  </si>
  <si>
    <t>Строительство автомобильной дороги "Авданкасы – Моргауши – Козьмодемьянск – Сятракасы" (подъезд к ул. Привольная)</t>
  </si>
  <si>
    <t>город Алатырь</t>
  </si>
  <si>
    <t>Расходы на мероприятия по повышению уровня обустройства автомобильных дорог общего пользования регионального и межмуниципального значения. Устройство искусственного электроосвещения и тротуаров на автомобильной дороге "Волга" – Марпосад – Октябрьское – Козловка на участках км 0+236 (автобусная остановка), км 2+213 (автобусная остановка), км 3+326 (автобусная остановка), км 4+714 (автобусная остановка), км 6+980 (автобусная остановка), км 9+614 (автобусная остановка), км 10+480 – км 12+825 (н.п. Октябрьское), км 16+460 – км 18+105 (н.п. Аксарино), км 20+182 (автобусная остановка) в Мариинско-Посадском районе</t>
  </si>
  <si>
    <t>Расходы на мероприятия по повышению уровня обустройства автомобильных дорог регионального и межмуниципального значения. Устройство искусственного электроосвещения и тротуаров на участке км 3+441 – км 5+010 (н.п. Нискасы) автомобильной дороги "Сура" в Моргаушском районе</t>
  </si>
  <si>
    <t>Строительство наружного освещения с устройством пешеходных переходов и тротуаров (выборочно) на автомобильной дороге Чебоксары – Сурское на участке км 137+010 – км 139+091, км 166+450 – км 168+426 в Порецком районе</t>
  </si>
  <si>
    <t>Расходы на мероприятия по повышению уровня обустройства автомобильных дорог регионального значения. Устройство искусственного электроосвещения автобусных остановок на автомобильной дороге Чебоксары – Сурское (до границы Ульяновской области) на участках км 14+601, км 16+332, км 17+359, км 18+538, км 19+308, км 20+032, км 20+561, км 21+687, км 21+818, км 24+231, км 24+793, км 26+570, км 27+508, км 30+002, км 33+570, км 35+434, км 37+200, км 40+331, км 40+956, км 41+341, км 42+021, км 42+401, км 44+332, км 48+621, км 48+901, км 54+951, км 55+748, км 59+848, км 64+979, км 66+685, км 68+955, км 70+768 в Чебоксарском, Аликовском и Вурнарском районах и Красноармейском муниципальном округе</t>
  </si>
  <si>
    <t xml:space="preserve">Строительство тротуара вдоль автомобильной дороги Калинино – Батырево – Яльчики на участке км 0+040 – км 1+500 (справа) в с. Калинино Вурнарского района </t>
  </si>
  <si>
    <t xml:space="preserve">Реализация мероприятий комплексного развития транспортной инфраструктуры Чебоксарской агломерации в рамках реализации национального проекта "Безопасные качественные дороги" </t>
  </si>
  <si>
    <t>Сети водоснабжения микрорайона "Дубрава Парк" (магистральные, внутриквартальные) г. Чебоксары</t>
  </si>
  <si>
    <t>Сети хозяйственно-бытовой канализации микрорайона "Дубрава Парк" (магистральные, внутриквартальные) г. Чебоксары</t>
  </si>
  <si>
    <t>Сети газоснабжения "Дубрава Парк" (магистральные, внутриквартальные) г. Чебоксары</t>
  </si>
  <si>
    <t>Автомобильная дорога (улично-дорожная сеть микрорайона "Дубрава Парк" г. Чебоксары)</t>
  </si>
  <si>
    <t>Застройка микрорайона 2 "А" центральной части города Чебоксары "Грязевская стрелка", ограниченной улицами Гагарина, Ярмарочная, Пионерская, Калинина</t>
  </si>
  <si>
    <t>Магистральные сети хозяйственно-бытовой канализации микрорайона 2 "А" центральной части города Чебоксары "Грязевская стрелка", ограниченной улицами Гагарина, Ярмарочная, Пионерская, Калинина</t>
  </si>
  <si>
    <t>Магистральные сети ливневой канализации микрорайона 2 "А" центральной части города Чебоксары "Грязевская стрелка", ограниченной улицами Гагарина, Ярмарочная, Пионерская, Калинина</t>
  </si>
  <si>
    <t>Отводящий коллектор реки Кайбулка и ее притоков от ул. Гагарина до ул. Калинина г. Чебоксары</t>
  </si>
  <si>
    <t>Автомобильная дорога микрорайона 2 "А" центральной части города Чебоксары "Грязевская стрелка"</t>
  </si>
  <si>
    <t>Комплексная застройка жилого района "Солнечный" Новоюжного планировочного района г. Чебоксары</t>
  </si>
  <si>
    <t>Комплексная застройка микрорайона 1А центральной части г. Чебоксары</t>
  </si>
  <si>
    <t>Строительство многофункционального центра обслуживания населения в г. Чебоксары</t>
  </si>
  <si>
    <t>в том числе</t>
  </si>
  <si>
    <t xml:space="preserve">Реконструкция объекта "МАУ ДО "Аликовская ДШИ" Аликовского района Чувашской Республики </t>
  </si>
  <si>
    <t>тыс. рублей</t>
  </si>
  <si>
    <t>2025 год</t>
  </si>
  <si>
    <t>2024 год</t>
  </si>
  <si>
    <t>Строительство объекта "Средняя общеобразовательная школа на 825 ученических мест в поселке Кугеси Чебоксарского района Чувашской Республики"</t>
  </si>
  <si>
    <t>Строительство объекта "Средняя общеобразовательная школа на 1400 мест в микрорайоне "Солнечный", г. Чебоксары Чувашской Республики"</t>
  </si>
  <si>
    <t>д. Саруй Урмарского района</t>
  </si>
  <si>
    <t>с. Стемасы Алатырского района</t>
  </si>
  <si>
    <t>Строительство дошкольной образовательной организации на 220 мест микрорайона 2 "А" центральной части города Чебоксары "Грязевская стрелка"</t>
  </si>
  <si>
    <t>Комплексная застройка жилого района "Новый город" г. Чебоксары</t>
  </si>
  <si>
    <t>Изменения (+;-)</t>
  </si>
  <si>
    <t xml:space="preserve">Проектно-изыскательские работы на строительство (реконструкцию) объектов капитального строительства </t>
  </si>
  <si>
    <t>1</t>
  </si>
  <si>
    <t>2</t>
  </si>
  <si>
    <t>3</t>
  </si>
  <si>
    <t>5</t>
  </si>
  <si>
    <t>6</t>
  </si>
  <si>
    <t>7</t>
  </si>
  <si>
    <t>8</t>
  </si>
  <si>
    <t>9</t>
  </si>
  <si>
    <t>10</t>
  </si>
  <si>
    <t>11</t>
  </si>
  <si>
    <t>12</t>
  </si>
  <si>
    <t>13</t>
  </si>
  <si>
    <t>15</t>
  </si>
  <si>
    <t>18</t>
  </si>
  <si>
    <t>19</t>
  </si>
  <si>
    <t>20</t>
  </si>
  <si>
    <t>21</t>
  </si>
  <si>
    <t>22</t>
  </si>
  <si>
    <t>23</t>
  </si>
  <si>
    <t>34</t>
  </si>
  <si>
    <t>35</t>
  </si>
  <si>
    <t>36</t>
  </si>
  <si>
    <t>37</t>
  </si>
  <si>
    <t>38</t>
  </si>
  <si>
    <t>39</t>
  </si>
  <si>
    <t>40</t>
  </si>
  <si>
    <t>41</t>
  </si>
  <si>
    <t>42</t>
  </si>
  <si>
    <t>43</t>
  </si>
  <si>
    <t>44</t>
  </si>
  <si>
    <t>45</t>
  </si>
  <si>
    <t>46</t>
  </si>
  <si>
    <t>47</t>
  </si>
  <si>
    <t>48</t>
  </si>
  <si>
    <t>49</t>
  </si>
  <si>
    <t>50</t>
  </si>
  <si>
    <t>51</t>
  </si>
  <si>
    <t>52</t>
  </si>
  <si>
    <t>53</t>
  </si>
  <si>
    <t>54</t>
  </si>
  <si>
    <t>55</t>
  </si>
  <si>
    <t>56</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</si>
  <si>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</si>
  <si>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</si>
  <si>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</si>
  <si>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</si>
  <si>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</si>
  <si>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</si>
  <si>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</si>
  <si>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</si>
  <si>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</si>
  <si>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</si>
  <si>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</si>
  <si>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</si>
  <si>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</si>
  <si>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</si>
  <si>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</si>
  <si>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</si>
  <si>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</si>
  <si>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</si>
  <si>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</si>
  <si>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</si>
  <si>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</si>
  <si>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</si>
  <si>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</si>
  <si>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</si>
  <si>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</si>
  <si>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</si>
  <si>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</si>
  <si>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</si>
  <si>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</si>
  <si>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</si>
  <si>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</si>
  <si>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</si>
  <si>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</si>
  <si>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</si>
  <si>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</si>
  <si>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</si>
  <si>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</si>
  <si>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</si>
  <si>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</si>
  <si>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</si>
  <si>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</si>
  <si>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</si>
  <si>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</si>
  <si>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</si>
  <si>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</si>
  <si>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</si>
  <si>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</si>
  <si>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</si>
  <si>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</si>
  <si>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</si>
  <si>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</si>
  <si>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</si>
  <si>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</si>
  <si>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</si>
  <si>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</si>
  <si>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</si>
  <si>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</si>
  <si>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</si>
  <si>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</si>
  <si>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</si>
  <si>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</si>
  <si>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</si>
  <si>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122</t>
  </si>
  <si>
    <t>123</t>
  </si>
  <si>
    <t>124</t>
  </si>
  <si>
    <t>125</t>
  </si>
  <si>
    <t>126</t>
  </si>
  <si>
    <t>127</t>
  </si>
  <si>
    <t>128</t>
  </si>
  <si>
    <t>129</t>
  </si>
  <si>
    <t>130</t>
  </si>
  <si>
    <t>131</t>
  </si>
  <si>
    <t>133</t>
  </si>
  <si>
    <t>134</t>
  </si>
  <si>
    <t>135</t>
  </si>
  <si>
    <t>136</t>
  </si>
  <si>
    <t>137</t>
  </si>
  <si>
    <t>140</t>
  </si>
  <si>
    <t>141</t>
  </si>
  <si>
    <t>142</t>
  </si>
  <si>
    <t>143</t>
  </si>
  <si>
    <t>144</t>
  </si>
  <si>
    <t>145</t>
  </si>
  <si>
    <t>146</t>
  </si>
  <si>
    <t>147</t>
  </si>
  <si>
    <t>149</t>
  </si>
  <si>
    <t>150</t>
  </si>
  <si>
    <t>151</t>
  </si>
  <si>
    <t>152</t>
  </si>
  <si>
    <t>153</t>
  </si>
  <si>
    <t>154</t>
  </si>
  <si>
    <t>155</t>
  </si>
  <si>
    <t>156</t>
  </si>
  <si>
    <t>157</t>
  </si>
  <si>
    <t>158</t>
  </si>
  <si>
    <t>159</t>
  </si>
  <si>
    <t>160</t>
  </si>
  <si>
    <t>170</t>
  </si>
  <si>
    <t>171</t>
  </si>
  <si>
    <t>174</t>
  </si>
  <si>
    <t>175</t>
  </si>
  <si>
    <t>176</t>
  </si>
  <si>
    <t>180</t>
  </si>
  <si>
    <t>181</t>
  </si>
  <si>
    <t>182</t>
  </si>
  <si>
    <t>183</t>
  </si>
  <si>
    <t>184</t>
  </si>
  <si>
    <t>185</t>
  </si>
  <si>
    <t>187</t>
  </si>
  <si>
    <t>Государственная программа Чувашской Республики "Модернизация и развитие сферы жилищно-коммунального хозяйства"</t>
  </si>
  <si>
    <t>Государственная программа Чувашской Республики "Развитие физической культуры и спорта"</t>
  </si>
  <si>
    <t>Подпрограмма "Развитие физической культуры и массового спорта"</t>
  </si>
  <si>
    <t>Государственная программа Чувашской Республики "Социальная поддержка граждан"</t>
  </si>
  <si>
    <t xml:space="preserve">Подпрограмма "Старшее поколение" </t>
  </si>
  <si>
    <t>Государственная программа Чувашской Республики "Развитие здравоохранения"</t>
  </si>
  <si>
    <t>Подпрограмма "Совершенствование оказания медицинской помощи, включая профилактику заболеваний и формирование здорового образа жизни"</t>
  </si>
  <si>
    <t>Государственная программа Чувашской Республики "Развитие образования"</t>
  </si>
  <si>
    <t>Подпрограмма "Государственная поддержка развития образования"</t>
  </si>
  <si>
    <t>Государственная программа Чувашской Республики "Развитие потенциала природно-сырьевых ресурсов и обеспечение экологической безопасности"</t>
  </si>
  <si>
    <t>Подпрограмма "Строительство и реконструкция (модернизация) очистных сооружений централизованных систем водоотведения"</t>
  </si>
  <si>
    <t>Подпрограмма "Создание и развитие инфраструктуры на сельских территориях"</t>
  </si>
  <si>
    <t>Государственная программа Чувашской Республики "Развитие транспортной системы Чувашской Республики"</t>
  </si>
  <si>
    <t>Подпрограмма "Строительство и реконструкция (модернизация) объектов питьевого водоснабжения и водоподготовки с учетом оценки качества и безопасности питьевой воды"</t>
  </si>
  <si>
    <t>Подпрограмма "Развитие систем коммунальной инфраструктуры и объектов, используемых для очистки сточных вод"</t>
  </si>
  <si>
    <t>Государственная программа Чувашской Республики "Обеспечение граждан в Чувашской Республике доступным и комфортным жильем"</t>
  </si>
  <si>
    <t>Подпрограмма "Государственная поддержка строительства жилья в Чувашской Республике"</t>
  </si>
  <si>
    <t>Государственная программа Чувашской Республики "Развитие культуры"</t>
  </si>
  <si>
    <t>Подпрограмма "Развитие культуры в Чувашской Республике"</t>
  </si>
  <si>
    <t>2023 год</t>
  </si>
  <si>
    <t>Строительство нового больничного комплекса БУ "Республиканская клиническая больница" Минздрава Чувашии</t>
  </si>
  <si>
    <t>Основное мероприятие "Реализация мероприятий регионального проекта "Жилье" (СТИМУЛ)</t>
  </si>
  <si>
    <t>ПРОЧЕЕ, всего</t>
  </si>
  <si>
    <t>Инженерная и туристическая инфраструктура этнокультурного парка «АРУНА» у д. Атнаши в Урмарском районе</t>
  </si>
  <si>
    <t>14</t>
  </si>
  <si>
    <t>17</t>
  </si>
  <si>
    <t>24</t>
  </si>
  <si>
    <t>25</t>
  </si>
  <si>
    <t>26</t>
  </si>
  <si>
    <t>27</t>
  </si>
  <si>
    <t>28</t>
  </si>
  <si>
    <t>29</t>
  </si>
  <si>
    <t>30</t>
  </si>
  <si>
    <t>31</t>
  </si>
  <si>
    <t>32</t>
  </si>
  <si>
    <t>33</t>
  </si>
  <si>
    <t>57</t>
  </si>
  <si>
    <t>58</t>
  </si>
  <si>
    <t>186</t>
  </si>
  <si>
    <t>Реконструкция здания АУ «Чувашский государственный театр оперы и балета» Минкультуры Чувашии</t>
  </si>
  <si>
    <t>ОБРАЗОВАНИЕ</t>
  </si>
  <si>
    <t>КУЛЬТУРА</t>
  </si>
  <si>
    <t>ЗДРАВООХРАНЕНИЕ</t>
  </si>
  <si>
    <t>ФИЗИЧЕСКАЯ КУЛЬТУРА И СПОРТ</t>
  </si>
  <si>
    <t>СОЦИАЛЬНАЯ ПОЛИТИКА</t>
  </si>
  <si>
    <t>ЖИЛИЩНОЕ СТРОИТЕЛЬСТВО</t>
  </si>
  <si>
    <t>ДОРОЖНОЕ ХОЗЯЙСТВО</t>
  </si>
  <si>
    <t>КОММУНАЛЬНОЕ ХОЗЯЙСТВО</t>
  </si>
  <si>
    <t>ЭКОЛОГИЯ</t>
  </si>
  <si>
    <t>ТУРИЗМ</t>
  </si>
  <si>
    <t>ПРОЧЕЕ</t>
  </si>
  <si>
    <t>4</t>
  </si>
  <si>
    <t>Код бюджетной классификации расходов</t>
  </si>
  <si>
    <t>832</t>
  </si>
  <si>
    <t>07</t>
  </si>
  <si>
    <t>02</t>
  </si>
  <si>
    <t>Ц74E153050</t>
  </si>
  <si>
    <t>415</t>
  </si>
  <si>
    <t>874</t>
  </si>
  <si>
    <t>05</t>
  </si>
  <si>
    <t>A6201R576В</t>
  </si>
  <si>
    <t>522</t>
  </si>
  <si>
    <t>A6201R5763</t>
  </si>
  <si>
    <t>Ц740320590</t>
  </si>
  <si>
    <t>414</t>
  </si>
  <si>
    <t>Ц74E155203</t>
  </si>
  <si>
    <t>03</t>
  </si>
  <si>
    <t>08</t>
  </si>
  <si>
    <t>01</t>
  </si>
  <si>
    <t>Ц411220710</t>
  </si>
  <si>
    <t>Ц41A155133</t>
  </si>
  <si>
    <t>Ц41A155190</t>
  </si>
  <si>
    <t>09</t>
  </si>
  <si>
    <t>Ц210120650</t>
  </si>
  <si>
    <t>Ц21N953654</t>
  </si>
  <si>
    <t>Ц51022069И</t>
  </si>
  <si>
    <t>Ц5102R1110</t>
  </si>
  <si>
    <t>Ц51P551390</t>
  </si>
  <si>
    <t>867</t>
  </si>
  <si>
    <t>A11012067И</t>
  </si>
  <si>
    <t>465</t>
  </si>
  <si>
    <t>Ц33P351210</t>
  </si>
  <si>
    <t>04</t>
  </si>
  <si>
    <t>A210998100</t>
  </si>
  <si>
    <t>A210998200</t>
  </si>
  <si>
    <t>A210998300</t>
  </si>
  <si>
    <t>A210998400</t>
  </si>
  <si>
    <t>A210998500</t>
  </si>
  <si>
    <t>A21F15021D</t>
  </si>
  <si>
    <t>831</t>
  </si>
  <si>
    <t>A620116600</t>
  </si>
  <si>
    <t>Ч210314220</t>
  </si>
  <si>
    <t>Ч21R153933</t>
  </si>
  <si>
    <t>Ч210419880</t>
  </si>
  <si>
    <t>Ч21R153932</t>
  </si>
  <si>
    <t>06</t>
  </si>
  <si>
    <t>Ч37G650130</t>
  </si>
  <si>
    <t>Ч360822470</t>
  </si>
  <si>
    <t>Ч15022068И</t>
  </si>
  <si>
    <t>466</t>
  </si>
  <si>
    <t>A12022066И</t>
  </si>
  <si>
    <t>A130222420</t>
  </si>
  <si>
    <t>A13F552430</t>
  </si>
  <si>
    <t>A210601030</t>
  </si>
  <si>
    <t>870</t>
  </si>
  <si>
    <t>Строительство газовой автоматизированной блочно-модульной котельной в мкр. Стрелка в г. Алатырь Чувашской Республики</t>
  </si>
  <si>
    <t xml:space="preserve">НП "Экология"/ РП "Оздоровление Волги" </t>
  </si>
  <si>
    <t>НП "Культура"/ РП "Культурная среда"</t>
  </si>
  <si>
    <t>НП "Жилье и городская среда"/ РП "Чистая вода"</t>
  </si>
  <si>
    <t>НП "Образование"/ РП "Современная школа"</t>
  </si>
  <si>
    <t>850</t>
  </si>
  <si>
    <t xml:space="preserve">НП "Здравоохранение"/ РП "Модернизация первичного звена здравоохранения" </t>
  </si>
  <si>
    <t>Строительство сетей газоснабжения</t>
  </si>
  <si>
    <t>Строительство сетей электроснабжения</t>
  </si>
  <si>
    <t>Газоснабжение ул. Новая с. Яльчики Яльчикского района Чувашской Республики</t>
  </si>
  <si>
    <t>Республиканская адресная инвестиционная программа на 2023 год и на плановый период 2024 и 2025 годов</t>
  </si>
  <si>
    <t>Подпрограмма "Создание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t>
  </si>
  <si>
    <t>Государственная  программа Чувашской Республики "Комплексное развитие сельских территорий Чувашской Республики"</t>
  </si>
  <si>
    <t>Подпрограмма "Безопасные и качественные автомобильные дороги"</t>
  </si>
  <si>
    <t>Государственная программа Чувашской Республики "Экономическое развитие Чувашской Республики"</t>
  </si>
  <si>
    <t>Подпрограмма "Инвестиционный климат"</t>
  </si>
  <si>
    <t>Подпрограмма "Модернизация коммунальной инфраструктуры на территории Чувашской Республики"</t>
  </si>
  <si>
    <t>Подпрограмма "Обращение с отходами, в том числе с твердыми коммунальными отходами, на территории Чувашской Республики"</t>
  </si>
  <si>
    <t>Государственная программа Чувашской Республики "Развитие туризма и индустрии гостеприимства"</t>
  </si>
  <si>
    <t>Подпрограмма "Развитие туристической инфраструктуры"</t>
  </si>
  <si>
    <t xml:space="preserve">НП "Жилье и городская среда" </t>
  </si>
  <si>
    <t>НП "Безопасные качественные дороги"</t>
  </si>
  <si>
    <t xml:space="preserve">ГУП "Чувашгаз" Минстроя Чувашии </t>
  </si>
  <si>
    <t>148</t>
  </si>
  <si>
    <t>федеральный бюджет</t>
  </si>
  <si>
    <t>республиканский бюджет Чувашской Республики</t>
  </si>
  <si>
    <t>ведомство</t>
  </si>
  <si>
    <t>раздел</t>
  </si>
  <si>
    <t>подраздел</t>
  </si>
  <si>
    <t>вид расходов</t>
  </si>
  <si>
    <t>целевая статья расходов</t>
  </si>
  <si>
    <t>всего</t>
  </si>
  <si>
    <t>2023–2024</t>
  </si>
  <si>
    <t>2022–2024</t>
  </si>
  <si>
    <t>2022–2023</t>
  </si>
  <si>
    <t>2025–2027</t>
  </si>
  <si>
    <t>2024–2025</t>
  </si>
  <si>
    <t>2025–2026</t>
  </si>
  <si>
    <t>2021–2023</t>
  </si>
  <si>
    <t>2023–2025</t>
  </si>
  <si>
    <t>2024–2026</t>
  </si>
  <si>
    <t>д. Криуши Козловского района</t>
  </si>
  <si>
    <t>д. Старое Котяково Батыревского района</t>
  </si>
  <si>
    <t xml:space="preserve">д. Хирпоси Вурнарского района </t>
  </si>
  <si>
    <t>д. Новые Шальтямы Канашского района</t>
  </si>
  <si>
    <t>д. Кошноруй Канашского района</t>
  </si>
  <si>
    <t>д. Сюрбей-Токаево Комсомольского района</t>
  </si>
  <si>
    <t>д. Нижнее Тимерчеево Комсомольского района</t>
  </si>
  <si>
    <t>д. Кубасы Моргаушского района</t>
  </si>
  <si>
    <t>д. Сятракасы Чебоксарского района</t>
  </si>
  <si>
    <t>д. Большие Катраси Чебоксарского района</t>
  </si>
  <si>
    <t>п. Алтышево Алатырского района</t>
  </si>
  <si>
    <t>с. Тарханы Батыревского района</t>
  </si>
  <si>
    <t>д. Долгий Остров Батыревского района</t>
  </si>
  <si>
    <t>д. Вурман-Кибеки Вурнарского района</t>
  </si>
  <si>
    <t>д. Малые Кошелеи Комсомольского района</t>
  </si>
  <si>
    <t>с. Трехбалтаево Шемуршинского района</t>
  </si>
  <si>
    <t>с. Семеновское Порецкого района</t>
  </si>
  <si>
    <t xml:space="preserve"> НП "Демография"/ РП "Спорт – норма жизни"</t>
  </si>
  <si>
    <t>Реконструкция стадиона "Волга" города Чебоксары, ул. Коллективная, д. 3</t>
  </si>
  <si>
    <t>Реконструкция Центрального стадиона 
им. А.Г. Николаева</t>
  </si>
  <si>
    <t xml:space="preserve">Строительство спортивно-оздоровительного комплекса с бассейном БУ "СШОР № 9 по плаванию" Минспорта ЧР </t>
  </si>
  <si>
    <t>Строительство тепловых сетей и сетей горячего водоснабжения от газовых автоматизированных блочно-модульных котельных в городе Шумерле и в городе Козловке  – 1 этап</t>
  </si>
  <si>
    <t>Строительство тепловых сетей и сетей горячего водоснабжения от газовых автоматизированных блочно-модульных котельных в городе Шумерле и в городе Козловке  – 2 этап</t>
  </si>
  <si>
    <t>Магистральная дорога районного значения № 3 в жилом районе "Новый город" г. Чебоксары (1 этап)</t>
  </si>
  <si>
    <t>Батыревский муниципальный округ</t>
  </si>
  <si>
    <t>Канашский муниципальный округ</t>
  </si>
  <si>
    <t>Комсомольский муниципальный округ</t>
  </si>
  <si>
    <t>Мариинско-Посадский муниципальный округ</t>
  </si>
  <si>
    <t>Моргаушский муниципальный округ</t>
  </si>
  <si>
    <t>Порецкий муниципальный округ</t>
  </si>
  <si>
    <t>Ядринский муниципальный округ</t>
  </si>
  <si>
    <t>Яльчикский муниципальный округ</t>
  </si>
  <si>
    <t>Строительство очистных сооружений  пгт Урмары Урмарского района Чувашской Республики</t>
  </si>
  <si>
    <t>№ пп</t>
  </si>
  <si>
    <t>ОБРАЗОВАНИЕ, ВСЕГО</t>
  </si>
  <si>
    <t>НП "Образование"/ 
РП "Современная школа"</t>
  </si>
  <si>
    <t>Строительство объекта "Общеобразовательная школа на 1100 мест по адресу: ул. Воинов-интернационалистов в IX мкр. Западного жилого района города Новочебоксарск Чувашской Республики"</t>
  </si>
  <si>
    <t>КУЛЬТУРА, ВСЕГО</t>
  </si>
  <si>
    <t>д. Эльбарусово Мариинско-Посадского района</t>
  </si>
  <si>
    <t>с. Шоркистры Урмарского района</t>
  </si>
  <si>
    <t>с. Малые Кармалы Ибресинского района</t>
  </si>
  <si>
    <t>Строительство лыжероллерной трассы протяженностью 3969 метров с освещением и видеонаблюдением в Центре зимних видов спорта (при БУ "СШОР № 2")</t>
  </si>
  <si>
    <t>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"Безопасные качественные дороги"</t>
  </si>
  <si>
    <t xml:space="preserve"> в том числе проектно-изыскательские работы: </t>
  </si>
  <si>
    <t>ЭКОЛОГИЯ, ВСЕГО</t>
  </si>
  <si>
    <t>ТУРИЗМ, ВСЕГО</t>
  </si>
  <si>
    <t>Инженерная и туристическая инфраструктура туристско-рекреационной площадки "Мокринский виадук" в Канашском районе</t>
  </si>
  <si>
    <t xml:space="preserve">итого </t>
  </si>
  <si>
    <t>Национальный проект (НП) / региональный проект (РП)</t>
  </si>
  <si>
    <t>НП "Демография"/ РП "Старшее поколение"</t>
  </si>
  <si>
    <t>Строительство фельдшерско-акушерских пунктов в районах Чувашской Республики</t>
  </si>
  <si>
    <t>Наружные сети интернета и кабельного телевидения по улице 40 лет Победы с. Чурачики Цивильского района Чувашской Республики</t>
  </si>
  <si>
    <t xml:space="preserve">ВОЛС от Среднетатмышского сельского Дома культуры МБУК «Централизованная клубная система» до МБДОУ «Среднетатмышский детский сад «Солнышко» Канашского района Чувашской Республики </t>
  </si>
  <si>
    <t>Строительство Чурачикской средней общеобразовательной школы Цивильского района Чувашской Республики</t>
  </si>
  <si>
    <t xml:space="preserve">Строительство сетей водоснабжения в жилой застройке 3-е поле в г. Канаш </t>
  </si>
  <si>
    <t>Строительство сетей хозфекальной канализации в жилой застройке 3-е поле в г. Канаш</t>
  </si>
  <si>
    <t>Строительство сетей газоснабжения в жилой застройке 3-е поле в г. Канаш</t>
  </si>
  <si>
    <t>Комплексная застройка жилого района «Пригородный» д. Аркасы Чебоксарского района Чувашской Республики</t>
  </si>
  <si>
    <t>Внеплощадочные тепловые сети в жилом комплексе "Пригородный" д. Аркасы Чебоксарского района Чувашской Республики</t>
  </si>
  <si>
    <t>Внеплощадочные сети водоснабжения (3 этап) в жилом комплексе "Пригородный" д. Аркасы Чебоксарского района Чувашской Республики</t>
  </si>
  <si>
    <t>Внеплощадочные сети хозяйственно-бытовой канализации (2 этап) в жилом комплексе "Пригородный" д. Аркасы Чебоксарского района Чувашской Республики</t>
  </si>
  <si>
    <t>Внеплощадочные инженерные сети и сооружения жилого комплекса "Пригородный" д. Аркасы Чебоксарского района Чувашской Республики. Наружные сети ливневого водоотведения жилого комплекса "Пригородный" (2 этап)</t>
  </si>
  <si>
    <t>Внеплощадочные инженерные сети и сооружения жилого комплекса "Пригородный" д. Аркасы Чебоксарского района Чувашской Республики. Кабельная линия 10 кВ от РТП 10 кВ для электроснабжения жилого комплекса "Пригородный"</t>
  </si>
  <si>
    <t>Детский сад на 220 мест (поз. 26) в IX микрорайоне Западного жилого района г. Новочебоксарск</t>
  </si>
  <si>
    <t xml:space="preserve">Строительство школы на 375 мест в г. Мариинский Посад Чувашской Республики </t>
  </si>
  <si>
    <t>А6201R5763</t>
  </si>
  <si>
    <t>121</t>
  </si>
  <si>
    <t>235</t>
  </si>
  <si>
    <t>236</t>
  </si>
  <si>
    <t>237</t>
  </si>
  <si>
    <t>238</t>
  </si>
  <si>
    <t>239</t>
  </si>
  <si>
    <t>240</t>
  </si>
  <si>
    <t>241</t>
  </si>
  <si>
    <t>242</t>
  </si>
  <si>
    <t>243</t>
  </si>
  <si>
    <t>244</t>
  </si>
  <si>
    <t>245</t>
  </si>
  <si>
    <t>246</t>
  </si>
  <si>
    <t>247</t>
  </si>
  <si>
    <t>248</t>
  </si>
  <si>
    <t>249</t>
  </si>
  <si>
    <t>250</t>
  </si>
  <si>
    <t>251</t>
  </si>
  <si>
    <t>855</t>
  </si>
  <si>
    <t xml:space="preserve">Строительство автомобильной дороги микрорайона 3 жилого района "Солнечный" Новоюжного планировочного района г. Чебоксары (1 этап строительства)
</t>
  </si>
  <si>
    <t>Строительство автомобильной дороги микрорайона 3 жилого района "Солнечный" Новоюжного планировочного района г. Чебоксары (2 этап строительства)</t>
  </si>
  <si>
    <t>Министерство здравоохранения Чувашской Республики</t>
  </si>
  <si>
    <t>Магистральные сети электроснабжения микрорайона 2 "А" центральной части города Чебоксары "Грязевская стрелка", ограниченной улицами Гагарина, Ярмарочная, Пионерская, Калинина</t>
  </si>
  <si>
    <t>2019–2023</t>
  </si>
  <si>
    <t>Строительство открытых спортивных плоскостных сооружений муниципального бюджетного общеобразовательного учреждения «Средняя общеобразовательная школа № 1» г. Шумерля Чувашской Республики</t>
  </si>
  <si>
    <t>Строительство сельского дома культуры на 49 мест в д. Татмыш-Югелево Батыревского муниципального округа</t>
  </si>
  <si>
    <t>Строительство сельского дома культуры на 49 мест в д. Верхнее Аккозино Красночетайского муниципального округа</t>
  </si>
  <si>
    <t>Строительство сельского дома культуры на 49 мест в д. Ойкас-Кибеки Вурнарского муниципального округа</t>
  </si>
  <si>
    <t xml:space="preserve">Строительство центра подготовки по спортивной гимнастике муниципального бюджетного учреждения «Спортивная школа № 1» города Новочебоксарска Чувашской Республики </t>
  </si>
  <si>
    <t>Строительство ипподрома на территории бюджетного учреждения Чувашской Республики «Спортивная школа по конному спорту» Министерства физической культуры и спорта Чувашской Республики</t>
  </si>
  <si>
    <t>Реконструкция систем водоснабжения города Цивильск Чувашской Республики. Строительство водозаборных сооружений</t>
  </si>
  <si>
    <t>Реконструкция систем водоснабжения города Цивильск Чувашской Республики (участок водовода от Рындинского водозабора до г. Цивильск)</t>
  </si>
  <si>
    <t>Водоснабжение восточной части с. Батырево Батыревского муниципального округа Чувашской Республики</t>
  </si>
  <si>
    <t>Реконструкция водопроводных сетей с установкой станций водоочистки в с. Комсомольское Комсомольского муниципального округа Чувашской Республики</t>
  </si>
  <si>
    <t>Водоснабжение д. Новое Бахтиарово Батыревского муниципального округа Чувашской Республики</t>
  </si>
  <si>
    <t>Водоснабжение д. Старое Ахпердино Батыревского муниципального округа Чувашской Республики</t>
  </si>
  <si>
    <t>Водоснабжение с. Шыгырдан Батыревского муниципального округа Чувашской Республики</t>
  </si>
  <si>
    <t>Строительство берегоукрепительных сооружений на левобережье р. Сура в пределах с. Порецкое Чувашской Республики</t>
  </si>
  <si>
    <t>Строительство второй карты полигона твердых коммунальных отходов, расположенного по адресу: Чувашская Республика – Чувашия, район Моргаушский, Москакасинское сельское поселение, участок расположен в юго-западной части кадастрового квартала 21:17:092701</t>
  </si>
  <si>
    <t>Школьные открытые плоскостные физкультурно-спортивные сооружения на школьном стадионе муниципального бюджетного общеобразовательного учреждения «Гимназия № 6 имени академика-кораблестроителя А.Н. Крылова» города Алатыря Чувашской Республики</t>
  </si>
  <si>
    <t>172</t>
  </si>
  <si>
    <t>173</t>
  </si>
  <si>
    <t>177</t>
  </si>
  <si>
    <t>178</t>
  </si>
  <si>
    <t>179</t>
  </si>
  <si>
    <t>252</t>
  </si>
  <si>
    <t>254</t>
  </si>
  <si>
    <t>255</t>
  </si>
  <si>
    <t>256</t>
  </si>
  <si>
    <t>257</t>
  </si>
  <si>
    <t>258</t>
  </si>
  <si>
    <t>259</t>
  </si>
  <si>
    <t>260</t>
  </si>
  <si>
    <t>261</t>
  </si>
  <si>
    <t>262</t>
  </si>
  <si>
    <t>263</t>
  </si>
  <si>
    <t>264</t>
  </si>
  <si>
    <t>265</t>
  </si>
  <si>
    <t>Подпрограмма "Развитие водохозяйственного комплекса Чувашской Республики"</t>
  </si>
  <si>
    <t>строительство и реконструкция</t>
  </si>
  <si>
    <t>2022–2025</t>
  </si>
  <si>
    <t>138</t>
  </si>
  <si>
    <t>188</t>
  </si>
  <si>
    <t>189</t>
  </si>
  <si>
    <t>190</t>
  </si>
  <si>
    <t>191</t>
  </si>
  <si>
    <t>192</t>
  </si>
  <si>
    <t>193</t>
  </si>
  <si>
    <t>194</t>
  </si>
  <si>
    <t>195</t>
  </si>
  <si>
    <t>196</t>
  </si>
  <si>
    <t>197</t>
  </si>
  <si>
    <t>198</t>
  </si>
  <si>
    <t>199</t>
  </si>
  <si>
    <t>200</t>
  </si>
  <si>
    <t>201</t>
  </si>
  <si>
    <t>203</t>
  </si>
  <si>
    <t>204</t>
  </si>
  <si>
    <t>205</t>
  </si>
  <si>
    <t>206</t>
  </si>
  <si>
    <t>207</t>
  </si>
  <si>
    <t>208</t>
  </si>
  <si>
    <t>209</t>
  </si>
  <si>
    <t>211</t>
  </si>
  <si>
    <t>212</t>
  </si>
  <si>
    <t>213</t>
  </si>
  <si>
    <t>214</t>
  </si>
  <si>
    <t>215</t>
  </si>
  <si>
    <t>216</t>
  </si>
  <si>
    <t>218</t>
  </si>
  <si>
    <t>219</t>
  </si>
  <si>
    <t>220</t>
  </si>
  <si>
    <t>221</t>
  </si>
  <si>
    <t>223</t>
  </si>
  <si>
    <t>224</t>
  </si>
  <si>
    <t>225</t>
  </si>
  <si>
    <t>226</t>
  </si>
  <si>
    <t>227</t>
  </si>
  <si>
    <t>229</t>
  </si>
  <si>
    <t>230</t>
  </si>
  <si>
    <t>231</t>
  </si>
  <si>
    <t>232</t>
  </si>
  <si>
    <t>233</t>
  </si>
  <si>
    <t>234</t>
  </si>
  <si>
    <t>Ц711622850</t>
  </si>
  <si>
    <t>Ц460122790</t>
  </si>
  <si>
    <t>Ч340122860</t>
  </si>
  <si>
    <t>Ц810422870</t>
  </si>
  <si>
    <t>Строительство тротуара вдоль автомобильной дороги Калинино – Батырево – Яльчики на участке км 77+000 – км 79+000 (выборочно) в Батыревском районе</t>
  </si>
  <si>
    <t>266</t>
  </si>
  <si>
    <t>267</t>
  </si>
  <si>
    <t>268</t>
  </si>
  <si>
    <t>Администрация Канашского муниципального округа</t>
  </si>
  <si>
    <t>Администрация Цивильского муниципального округа</t>
  </si>
  <si>
    <t>Администрация Мариинско-Посадского муниципального округа</t>
  </si>
  <si>
    <t>Администрация Шумерлинского муниципального округа</t>
  </si>
  <si>
    <t>Администрация Комсомольского муниципального округа</t>
  </si>
  <si>
    <t>Администрация  Канашского муниципального округа</t>
  </si>
  <si>
    <t>Комплексная застройка ЖК "Дубрава Парк", город Чебоксары</t>
  </si>
  <si>
    <t>Строительство сетей электроснабжения в жилой застройке 3-е поле в г. Канаш</t>
  </si>
  <si>
    <t>Строительство автомобильной дороги по 
ул. Центральная и ул. Красноармейская в с. Тогаево</t>
  </si>
  <si>
    <t>Реконструкция централизованной системы водоснабжения с выводом из эксплуатации артезианских скважин г. Шумерля Чувашской Республики (1 этап). Водопровод от Сурского забора до ВОС (от водозаборного сооружения на реке Сура до ВОС – квартала 70 Шумерлинского лесничества, д. 10) г. Шумерля Чувашской Республики</t>
  </si>
  <si>
    <t xml:space="preserve">ГУП Чувашской Республики "БОС" Минстроя Чувашии </t>
  </si>
  <si>
    <t>Ц74Е155203</t>
  </si>
  <si>
    <t>Строительство детской и взрослой спортивной инклюзивной площадки на территории стадиона "Труд" г. Шумерля</t>
  </si>
  <si>
    <t>Предусмотрено Законом о бюджете № 110</t>
  </si>
  <si>
    <t>Реставрация здания Полномочного представительства Чувашской Республики при Президенте Российской Федерации, расположенного по адресу: г. Москва, ул. Большая Ордынка, д. 46, стр. 1</t>
  </si>
  <si>
    <t>Ц410123380</t>
  </si>
  <si>
    <t>Ц41А155133</t>
  </si>
  <si>
    <t>Министерство культуры, по делам национальностей и архивного дела Чувашской Республики</t>
  </si>
  <si>
    <t>Администрация Чебоксарского муниципального округа</t>
  </si>
  <si>
    <t>Администрация Урмарского муниципального округа</t>
  </si>
  <si>
    <t>857</t>
  </si>
  <si>
    <t>Ц211623410</t>
  </si>
  <si>
    <t>Строительство здания отделения судебно-медицинской экспертизы в г. Шумерля Чувашской Республики</t>
  </si>
  <si>
    <t xml:space="preserve">Строительство лечебного корпуса с теплым переходом в поликлинику БУ «Урмарская ЦРБ» Минздрава Чувашии в п. Урмары Урмарского района </t>
  </si>
  <si>
    <t>Строительство лечебного корпуса с теплым переходом в поликлинику БУ «Цивильская ЦРБ» Минздрава Чувашии  г. Цивильск Цивильского района Чувашской Республики</t>
  </si>
  <si>
    <t>д. Козыльяры Урмарского района</t>
  </si>
  <si>
    <t>Установка водонапорной башни АУ Чувашии "ФОЦ "Росинка" Минспорта Чувашии</t>
  </si>
  <si>
    <t>А130222420</t>
  </si>
  <si>
    <t xml:space="preserve">Строительство трассы маунтинбайка в г. Чебоксары (2 этап строительства центра развития маунтинбайка в г. Чебоксары) при БУ "СШОР № 7 имени В. Ярды" Минспорта Чувашии </t>
  </si>
  <si>
    <t>Строительство плоскостных сооружений АУ Чувашии "ФОЦ "Белые камни" Минспорта Чувашии</t>
  </si>
  <si>
    <t>Строительство спальных корпусов и здания столовой АУ Чувашии "ФОЦ "Росинка" Минспорта Чувашии</t>
  </si>
  <si>
    <t>Министерство труда и социальной защиты Чувашской Республики</t>
  </si>
  <si>
    <t>Приобретение нежилого помещения для КУ "Центр предоставления мер социальной поддержки" по адресу: п. Вурнары, ул. Советская, д. 18</t>
  </si>
  <si>
    <t>856</t>
  </si>
  <si>
    <t>Ц310323560</t>
  </si>
  <si>
    <t>412</t>
  </si>
  <si>
    <t>Внутриквартальные сети канализации в микрорайоне 3 жилого района "Солнечный" Новоюжного планировочного района г. Чебоксары</t>
  </si>
  <si>
    <t>А210998160</t>
  </si>
  <si>
    <t>Строительство дороги с пешеходным бульваром по ул. З. Яковлевой в III микрорайоне центральной части г. Чебоксары</t>
  </si>
  <si>
    <t xml:space="preserve">Проектирование, строительство, реконструкция автомобильных дорог общего пользования местного значения вне границ населенных пунктов в границах муниципального образования и в границах населенных пунктов </t>
  </si>
  <si>
    <t>Аликовский муниципальный округ</t>
  </si>
  <si>
    <t>Строительство автомобильной дороги по улицам Школьная, Чапаева в с. Устье</t>
  </si>
  <si>
    <t>Строительство автомобильной дороги по улицам Центральная, Зеленая в д. Синькасы</t>
  </si>
  <si>
    <t>Красночетайский муниципальный округ</t>
  </si>
  <si>
    <t>Строительство автомобильной дороги в д. Карк-Сирмы</t>
  </si>
  <si>
    <t>Урмарский муниципальный округ</t>
  </si>
  <si>
    <t>Чебоксарский муниципальный округ</t>
  </si>
  <si>
    <t>Шумерлинский муниципальный округ</t>
  </si>
  <si>
    <t>Строительство автомобильной дороги в д. Яндаши</t>
  </si>
  <si>
    <t>Янтиковский муниципальный округ</t>
  </si>
  <si>
    <t>КОММУНАЛЬНОЕ ХОЗЯЙСТВО, ВСЕГО</t>
  </si>
  <si>
    <t>228</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</si>
  <si>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в рамках обеспечения комплексного развития сельских территорий</t>
  </si>
  <si>
    <t>Комплексная компактная застройка микрорайона "Южный" в с. Шыгырдан Батыревского района Чувашской Республики, в том числе:</t>
  </si>
  <si>
    <t>газоснабжение</t>
  </si>
  <si>
    <t>водоснабжение</t>
  </si>
  <si>
    <t>водоотведение</t>
  </si>
  <si>
    <t>автомобильная дорога</t>
  </si>
  <si>
    <t>Водоснабжение и водоотведение жилых домов в микрорайоне индивидуальной жилой застройки территории ОПХ «Хмелеводческое» в г. Цивильск Чувашской Республики</t>
  </si>
  <si>
    <t>A210323870</t>
  </si>
  <si>
    <t>Электроснабжение жилых домов (66 участков) микрорайона «Хмелеводческое» в г. Цивильск Чувашской Республики</t>
  </si>
  <si>
    <t>Строительство системы водоснабжения на новых улицах д. Сятракасы Чебоксарского района Чувашской Республики</t>
  </si>
  <si>
    <t>Строительство тепловых сетей и сетей горячего водоснабжения с подведением всех инженерных коммуникаций  в мкр. Стрелка г. Алатырь (взамен существующих)</t>
  </si>
  <si>
    <t>Строительство тепловых сетей и сетей горячего водоснабжения с подведением всех инженерных коммуникаций по ул. Комсомола  г. Алатырь (взамен существующих)</t>
  </si>
  <si>
    <t>Строительство тепловых сетей и сетей горячего водоснабжения в пос. Лесной г. Шумерля (взамен существующих)</t>
  </si>
  <si>
    <t>Строительство тепловых сетей и сетей горячего водоснабжения по ул. Котовского в г. Шумерля (взамен существующих)</t>
  </si>
  <si>
    <t>Строительство тепловых сетей и сетей горячего водоснабжения по ул. МОПРа в г. Шумерля (взамен существующих)</t>
  </si>
  <si>
    <t>Строительство тепловых сетей и сетей горячего водоснабжения по ул. Чкалова в г. Шумерля (взамен существующих)</t>
  </si>
  <si>
    <t>Строительство газовых автоматизированных блочно-модульных котельных (6 штук) в г. Шумерля Чувашской Республики</t>
  </si>
  <si>
    <t>Строительство БМК с тепловыми сетями и сетями горячего водоснабжения в с. Шоршелы Мариинско-Посадского р-на» (ПИР, СМР (БМК по типовым проектам)</t>
  </si>
  <si>
    <t xml:space="preserve"> в том числе проектно-изыскательские работы </t>
  </si>
  <si>
    <t>Строительство блочно-модульной котельной 1,722 МВт в с. Шемурша Шемуршинского района Чувашской Республики</t>
  </si>
  <si>
    <t>Блочно-модульная котельная с 2-мя котлами RS-A-150 для детского сада по ул. Мучирина, д. 25А, с. Батырево, Батыревского района Чувашсой Республики</t>
  </si>
  <si>
    <t>строительство станции  биологической очистки сточных вод производительностью 500 куб. м/сут в селе Янтиково Янтиковского района Чувашской Республики</t>
  </si>
  <si>
    <t>Администрация Батыревского муниципального округа</t>
  </si>
  <si>
    <t>Администрация Янтиковского муниципального округа</t>
  </si>
  <si>
    <t>Администрация Ядринского муниципального округа</t>
  </si>
  <si>
    <t xml:space="preserve">Строительство биологических очистных сооружений в г. Ядрин Чувашской Республики на 2400 куб. м/сут </t>
  </si>
  <si>
    <t>ГУП "Чувашгаз" Минстроя Чувашии</t>
  </si>
  <si>
    <t xml:space="preserve">Реконструкция канализационных очистных сооружений по ул. Дружбы, д. 30 в с. Батырево Батыревского района Чувашской Республики </t>
  </si>
  <si>
    <t>Создание индустриального парка в Батыревском районе</t>
  </si>
  <si>
    <t>Создание индустриального (промышленного) парка в г. Новочебоксарске</t>
  </si>
  <si>
    <t>Строительство объекта "Внеплощадочные инженерные сети и сооружения жилого района "Новый город" в г. Чебоксары. Коллектор дождевой канализации с очистными сооружениями № 2"</t>
  </si>
  <si>
    <t>Ч360223340</t>
  </si>
  <si>
    <t>Строительство набережной р. Волга с причальной стенкой и благоустройство прилегающей территории в г. Мариинский Посад</t>
  </si>
  <si>
    <t>Строительство набережной р. Волга с причальной стенкой и благоустройство прилегающей территории в г. Козловка</t>
  </si>
  <si>
    <t>Государственная программа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</si>
  <si>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Подпрограмма "Защита населения и территории от чрезвычайных ситуаций природного и техногенного характера, обеспечение пожарной безопасности и безопасности населения на водных объектах на территории Чувашской Республики"</t>
  </si>
  <si>
    <t>Разработка проектной документации объектов капитального строительства, проведение государственной экспертизы проектной документации и результатов инженерных изысканий</t>
  </si>
  <si>
    <t>882</t>
  </si>
  <si>
    <t>А620115330</t>
  </si>
  <si>
    <t>Государственная программа Чувашской Республики "Повышение безопасности жизнедеятельности населения и территорий  Чувашской Республики"</t>
  </si>
  <si>
    <t>Ц970123330</t>
  </si>
  <si>
    <t xml:space="preserve">Строительство, реконструкция, капитальный ремонт и ремонт автомобильных дорог общего пользования, ведущих от сети автомобильных дорог общего пользования к объектам, расположенным (планируемым к созданию) в сельских населенных пунктах, в рамках развития транспортной инфраструктуры на сельских территориях </t>
  </si>
  <si>
    <t>A6201R3720</t>
  </si>
  <si>
    <t>Строительство автомобильной дороги по улице Ленина в с. Шыгырдан</t>
  </si>
  <si>
    <t>Cтроительство группового водовода Шемуршинского, Батыревского, Комсомольского районов Чувашской Республики  (IX пусковой комплекс)</t>
  </si>
  <si>
    <t>16</t>
  </si>
  <si>
    <t>132</t>
  </si>
  <si>
    <t>Строительство дороги в жилой застройке 3-е поле в г. Канаш</t>
  </si>
  <si>
    <t>210</t>
  </si>
  <si>
    <t>217</t>
  </si>
  <si>
    <t>222</t>
  </si>
  <si>
    <t>253</t>
  </si>
  <si>
    <t>Строительство сетей водоснабжения и канализации по ул. Новая с. Яльчики Яльчикского района Чувашской Республики</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</si>
  <si>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</si>
  <si>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</si>
  <si>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</si>
  <si>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</si>
  <si>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</si>
  <si>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</si>
  <si>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</si>
  <si>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</si>
  <si>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</si>
  <si>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</si>
  <si>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</si>
  <si>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</si>
  <si>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</si>
  <si>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</si>
  <si>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</si>
  <si>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</si>
  <si>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</si>
  <si>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</si>
  <si>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</si>
  <si>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</si>
  <si>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</si>
  <si>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</si>
  <si>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</si>
  <si>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</si>
  <si>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</si>
  <si>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</si>
  <si>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</si>
  <si>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</si>
  <si>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</si>
  <si>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</si>
  <si>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</si>
  <si>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</si>
  <si>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</si>
  <si>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</si>
  <si>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</si>
  <si>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</si>
  <si>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</si>
  <si>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</si>
  <si>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</si>
  <si>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309</t>
  </si>
  <si>
    <t>310</t>
  </si>
  <si>
    <t>311</t>
  </si>
  <si>
    <t>312</t>
  </si>
  <si>
    <t>314</t>
  </si>
  <si>
    <t>315</t>
  </si>
  <si>
    <t>316</t>
  </si>
  <si>
    <t>317</t>
  </si>
  <si>
    <t>318</t>
  </si>
  <si>
    <t>319</t>
  </si>
  <si>
    <t>320</t>
  </si>
  <si>
    <t>321</t>
  </si>
  <si>
    <t>322</t>
  </si>
  <si>
    <t>323</t>
  </si>
  <si>
    <t>324</t>
  </si>
  <si>
    <t>325</t>
  </si>
  <si>
    <t>326</t>
  </si>
  <si>
    <t>327</t>
  </si>
  <si>
    <t>328</t>
  </si>
  <si>
    <t>329</t>
  </si>
  <si>
    <t xml:space="preserve">Реализация проектов комплексного развития сельских территорий или сельских агломераций
</t>
  </si>
  <si>
    <t>Ц230423420</t>
  </si>
  <si>
    <t>Ч1609R3268</t>
  </si>
  <si>
    <t>A720323630</t>
  </si>
  <si>
    <t>Реконструкция МУП "Детский оздоровительный лагерь"Звездный" администрации Цивильского района Чувашской Республики</t>
  </si>
  <si>
    <t>Ц711620620</t>
  </si>
  <si>
    <t>Строительство общеобразовательной школы поз. 37 в мкр. 3 района "Садовый" г. Чебоксары Чувашской Республики</t>
  </si>
  <si>
    <t>Строительство блочно-модульной котельной на природном газе для АУ Чувашии "ФОЦ "Росинка" Минспорта Чувашии</t>
  </si>
  <si>
    <t>А11012067И</t>
  </si>
  <si>
    <t>Строительство БУ "Ибресинский дом-интернат" в пос. Ибреси Ибресинского района Чувашской Республики</t>
  </si>
  <si>
    <t>Развитие инфраструктуры дорожного хозяйства в рамках реализации национального проекта "Безопасные качественные дороги" (Строительство третьего транспортного полукольца в городе Чебоксары)</t>
  </si>
  <si>
    <t>Ч21R153890</t>
  </si>
  <si>
    <t>Строительство третьего транспортного полукольца в городе Чебоксары</t>
  </si>
  <si>
    <t>2023-2025</t>
  </si>
  <si>
    <t>Станция биологической очистки сточных вод производительностью 600 м3 в сутки и сетей канализации в с. Комсомольское Комсомольского района Чувашской Республики</t>
  </si>
  <si>
    <t>139</t>
  </si>
  <si>
    <t>313</t>
  </si>
  <si>
    <t xml:space="preserve">НП "Здравоохранение" / РП "Модернизация первичного звена здравоохранения" </t>
  </si>
  <si>
    <t xml:space="preserve">Строительство сельского дома культуры на 49 мест в с. Ядрино Ядринского муниципального округа </t>
  </si>
  <si>
    <t>Ц510223790</t>
  </si>
  <si>
    <t>Ц5102R1110 Ц51022069И</t>
  </si>
  <si>
    <t>Ц340323460</t>
  </si>
  <si>
    <t>A210998150</t>
  </si>
  <si>
    <t>A210998130</t>
  </si>
  <si>
    <t>2024-2026</t>
  </si>
  <si>
    <t>Реконструкция музея им. А.Г. Николаева по адресу: Чувашская Республика, Мариинско-Посадский район, с. Шоршелы</t>
  </si>
  <si>
    <t>Строительство сельского Дома культуры в д. Ямбаи Урмарского района Чувашской Республики</t>
  </si>
  <si>
    <t>Строительство футбольного поля в с. Ком-сомольское Комсомольского района Чувашской Республики</t>
  </si>
  <si>
    <t>Строительство здания стационара бюджетного учреждения Чувашской Республики "Реабилитационный центр для детей и подростков с ограниченными возможностями" Минтруда Чувашии</t>
  </si>
  <si>
    <t>Расходы на мероприятия по повышению уровня обустройства автомобильных дорог межмуниципального значения. Устройство искусственного электроосвещения на автомобильной дороге "Волга" – Марпосад на участке км 30+350 – км 32+958 в Мариинско-Посадском районе (2 этап)</t>
  </si>
  <si>
    <t>Расходы на мероприятия по повышению уровня обустройства автомобильных дорог межмуниципального значения. Устройство искусственного электроосвещения на автомобильной дороге "Волга" – Марпосад на участке км 30+350 – км 32+958 в Мариинско-Посадском районе (1 этап)</t>
  </si>
  <si>
    <t>Строительство водозаборного узла системы водоснабжения с. Чурачики, ул. Озерная, дом 18 Чурачикского сельского поселения Цивильского района Чувашской Республики</t>
  </si>
  <si>
    <t>Строительство водовода в с. Порецкое Порецкого района Чувашской Республики III этап строительства (строительство водовода)</t>
  </si>
  <si>
    <t xml:space="preserve">Расходы на мероприятия по повышению уровня обустройства автомобильных дорог регионального и межмуниципального значения. Устройство искусственного освещения и тротуаров на участках км 2+877 – км 4+271 (н.п. Кюльхири), км 9+773  (автобусная остановка), км 13+292 – км 17+429                                                        (н.п. Вурнары), км 20+991 (автобусная остановка), км 24+757 (автобусная остановка), км 26+374 – км 27+783 (н.п. Ершипоси) автомобильной дороги Калинино – Батырево – Яльчики (в том числе подъезд к с. Яльчики) в Вурнарском районе </t>
  </si>
  <si>
    <t>Строительство автомобильной дороги "д. Новые Шальтямы – д. Новые Бюрженеры"</t>
  </si>
  <si>
    <t xml:space="preserve">Строительство и реконструкция автомобильной дороги "Волга" – Марпосад – Октябрьское – Козловка на участке км 22+000 – км 32+000 с ликвидацией грунтового разрыва в Козловском и Мариинско-Посадском районах, 1 этап: ПК40+00 – ПК70+00 (км 22+000 – км 26+000) </t>
  </si>
  <si>
    <t xml:space="preserve">Строительство и реконструкция автомобильной дороги "Волга" – Марпосад – Октябрьское – Козловка на участке км 22+000 – км 32+000 с ликвидацией грунтового разрыва в Козловском и Мариинско-Посадском районах, 2 этап: ПК40+00 – ПК70+00 (км 26+000 – км 29+000) </t>
  </si>
  <si>
    <t>Подпрограмма "Развитие ветеринарии в Чувашской Республике"</t>
  </si>
  <si>
    <t>Подпрограмма "Повышение качества предоставления государственных и муниципальных услуг"</t>
  </si>
  <si>
    <t>Строительство газовой автоматизированной блочно-модульной котельной по ул. Комсомола в г. Алатырь Чувашской Республики</t>
  </si>
  <si>
    <t>Автомобильная дорога (примыкание ул. Фруктовая – ул. Гражданская г. Чебоксары)</t>
  </si>
  <si>
    <t>Министерство сельского хозяйства Чувашской Республики</t>
  </si>
  <si>
    <t>Министерство образования Чувашской Республики</t>
  </si>
  <si>
    <t>2023-2024</t>
  </si>
  <si>
    <t>Реконструкция комплекса водозаборных сооружений, сооружений очистки воды для хозяйственно-питьевых целей и санитарных зон источника питьевого водоснабжения группового водовода Шемуршинского, Батыревского и южной части Комсомольского районов Чувашской Республики</t>
  </si>
  <si>
    <t>Строительство Музея вышитой карты России на Красной площади г. Чебоксары</t>
  </si>
  <si>
    <t>161</t>
  </si>
  <si>
    <t>162</t>
  </si>
  <si>
    <t>163</t>
  </si>
  <si>
    <t>164</t>
  </si>
  <si>
    <t>165</t>
  </si>
  <si>
    <t>166</t>
  </si>
  <si>
    <t>167</t>
  </si>
  <si>
    <t>168</t>
  </si>
  <si>
    <t>169</t>
  </si>
  <si>
    <t>Ц51P551390 Ц51022069И</t>
  </si>
  <si>
    <t>А110524020</t>
  </si>
  <si>
    <t>308</t>
  </si>
  <si>
    <t>340</t>
  </si>
  <si>
    <t>341</t>
  </si>
  <si>
    <t>342</t>
  </si>
  <si>
    <t>343</t>
  </si>
  <si>
    <t>344</t>
  </si>
  <si>
    <t>345</t>
  </si>
  <si>
    <t>346</t>
  </si>
  <si>
    <t>347</t>
  </si>
  <si>
    <t>348</t>
  </si>
  <si>
    <t>349</t>
  </si>
  <si>
    <t>350</t>
  </si>
  <si>
    <t>Реконструкция автомобильной дороги "Аниш" км 43+900 – км 44+905 с проведением противооползневых мероприятий в Янтиковском районе</t>
  </si>
  <si>
    <t>Водоснабжение д. Чичканы Комсомольского района Чувашской Республики </t>
  </si>
  <si>
    <t>Подпрограмма "Строительство (реконструкция) и модернизация муниципальных учреждений культуры клубного типа"</t>
  </si>
  <si>
    <t>Строительство блочно-модульной котельной мощностью 3,77 МВТ для теплоснабжения корпусов бюджетного учреждения Чувашской Республики «Чебоксарская районная больница» Министерства здравоохранения Чувашской Республики, расположенного по адресу: Чувашская Республика, Чебоксарский район, пгт Кугеси, ул. Школьная, д. 13</t>
  </si>
  <si>
    <t>Устройство основания фундамента, наружных сетей и благоустройство модульного спортивного сооружения в АУ "ФОЦ "Белые камни" Минспорта Чувашии</t>
  </si>
  <si>
    <t>Внеплощадочные тепловые сети в жилом комплексе "Пригородный" д. Аркасы Чебоксарского района Чувашской Республики (2 этап)</t>
  </si>
  <si>
    <t>Газоснабжение жилых домов (66 участков) микрорайона «Хмелеводческое» в г. Цивильск Чувашской Республики</t>
  </si>
  <si>
    <t>Реконструкция с элементами технологического перевооружения очистных сооружений биологической очистки сточных вод в г. Цивильск</t>
  </si>
  <si>
    <t>330</t>
  </si>
  <si>
    <t>331</t>
  </si>
  <si>
    <t>332</t>
  </si>
  <si>
    <t>333</t>
  </si>
  <si>
    <t>334</t>
  </si>
  <si>
    <t>335</t>
  </si>
  <si>
    <t>336</t>
  </si>
  <si>
    <t>337</t>
  </si>
  <si>
    <t>338</t>
  </si>
  <si>
    <t>339</t>
  </si>
  <si>
    <t>А310324070</t>
  </si>
  <si>
    <t>Строительство лечебно-диагностического корпуса и реконструкция существующих корпусов БУ «Республиканская детская клиническая больница» Минздрава Чувашии, г. Чебоксары, ул. Ф. Гладкова, д. 27</t>
  </si>
  <si>
    <t>202</t>
  </si>
  <si>
    <t>Годы строитель-ства/срок подготовки проектной документации</t>
  </si>
  <si>
    <t xml:space="preserve">Строительство нового корпуса на 500 ученических мест и дошкольной группы на 40 мест в МБОУ "Цивильская СОШ № 2" в  г. Цивильск, ул. Ро-гожкина, д. 59 </t>
  </si>
  <si>
    <t>Строительство специализированного учреждения по оказанию помощи лицам, находящимся в состоянии алкогольного, наркотического или иного токсического опьянения, в городе Чебоксары Чувашской Республики</t>
  </si>
  <si>
    <t xml:space="preserve">Строительство крытого катка с искусственным льдом в микрорайоне № 1 жилого района "Новый город"                                                                                  г. Чебоксары, поз. 1.25
</t>
  </si>
  <si>
    <t>Реконструкция автомобильной дороги "Аликово" – Старые Атаи – а.д. "Сура" – д. Верхнее Аккозино –        д. Кузнечная на участке км 1+460 – км 3+060</t>
  </si>
  <si>
    <t>Строительство трансформаторной подстанции по адресу: Чувашская Республика, г. Чебоксары, ул. Чапаева, для объектов спортивной инфраструктуры, находящихся в государственной собственности Чувашской Республики</t>
  </si>
  <si>
    <t>Строительство средней общеобразовательной школы на 1500 мест в мкр. "Университетский-2" г. Чебоксары</t>
  </si>
  <si>
    <t>Строительство общеобразовательной школы на 165 мест с пристроем помещений для дошкольной группы на 40 мест в с. Стемасы  Алатырского района Чувашской Республики</t>
  </si>
  <si>
    <t>Строительство школы на 640 мест в с. Комсо-мольское на территории муниципального бюджетного общеобразовательного учреждения «Комсомольская средняя общеобразовательная школа № 2» Комсомольского муниципального округа Чувашской Республики</t>
  </si>
  <si>
    <t>Школьные открытые плоскостные физкультурно-спортивные сооружения на школьном стадионе муниципального бюджетного общеобразовательного учреждения «Средняя общеобразовательная школа № 7 имени Героя Советского Союза З.И. Парфёновой» города Алатыря Чувашской Республики</t>
  </si>
  <si>
    <t xml:space="preserve">Строительство стадиона с искусственным покрытием муниципального автономного общеобразовательного учреждения «Средняя общеобразовательная школа № 3» города Канаш Чувашской Республики </t>
  </si>
  <si>
    <t>Средняя общеобразовательная школа на 165 ученических мест с пристроем помещений для дошкольных групп на 40 мест в с. Янгличи Канашского района Чувашской Республики</t>
  </si>
  <si>
    <t>Строительство центра культурного развития по адресу: Россия, Чувашская Республика, г. Ци-вильск, ул. Арцыбышева</t>
  </si>
  <si>
    <t>Строительство сельского дома культуры на 100 мест в д. Илебары Карачевского сельского поселения Козловского района</t>
  </si>
  <si>
    <t>Строительство сельского дома культуры на 100 мест, расположенного по адресу: Чувашская Республика, Канашский район, д. Юманзары,  ул. Михайлова, 33</t>
  </si>
  <si>
    <t xml:space="preserve">Строительство сельского дома культуры на 100 мест в с. Большая Выла Аликовского муниципального округа </t>
  </si>
  <si>
    <t xml:space="preserve">Строительство сельского дома культуры на 150 мест в с. Хормалы Ибресинского муниципального округа </t>
  </si>
  <si>
    <t xml:space="preserve">Строительство сельского дома культуры на 150 мест в с. Старые Айбеси Алатырского муниципального округа </t>
  </si>
  <si>
    <t>Строительство сельского дома культуры на 150 мест в д. Старые Урмары Урмарского муниципального округа</t>
  </si>
  <si>
    <t>Строительство социально-культурного центра в д. Салабайкасы Вурман-Сюктерского сельского поселения Чебоксарского района Чувашской Республики</t>
  </si>
  <si>
    <t>Строительство блочно-модульной газовой котельной для теплоснабжения зданий БУ «Шемуршинская районная больница» Минздрава Чувашии по адресу: Чувашская Республика, Шемуршинский район, с. Шемурша, ул. Ленина, д. 20</t>
  </si>
  <si>
    <t>Реконструкция стадиона по ул. Чапаева д. 20 в с. Янтиково Янтиковского района Чувашской Республики</t>
  </si>
  <si>
    <t>Реконструкция футбольного поля БУ "СШ по футболу" Минспорта Чувашии, стадион "Труд", г. Чебоксары, ул. Гладкова, владение 1</t>
  </si>
  <si>
    <t>Строительство II очереди БУ «Атратский дом-интернат» Минтруда Чувашии (спальный корпус с пищеблоком) пос. Атрать Алатырского района</t>
  </si>
  <si>
    <t>Сети ливневой канализации микрорайона "Дубрава Парк" (магистральные, внутриквартальные) г. Чебоксары</t>
  </si>
  <si>
    <t>Сети электроснабжения микрорайона "Дубрава Парк" (магистральные, внутриквартальные) г. Чебоксары</t>
  </si>
  <si>
    <t>Автомобильная дорога (примыкание бульвара А. Миттова – ул. Гражданская г. Чебоксары)</t>
  </si>
  <si>
    <t>Магистральные сети водоснабжения микрорайона 2 "А" центральной части города Чебоксары "Грязевская стрелка", ограниченной улицами Гагарина, Ярмарочная, Пионерская, Калинина</t>
  </si>
  <si>
    <t>Магистральные сети теплоснабжения микрорайона 2 "А" центральной части города Чебоксары "Грязевская стрелка", ограниченной улицами Гагарина, Ярмарочная, Пионерская, Калинина</t>
  </si>
  <si>
    <t>Строительство автомобильной дороги к микрорайону "Солнечный" Новоюжного планировочного района г. Чебоксары (1, 4 очередь)</t>
  </si>
  <si>
    <t>Строительство дороги по ул. Базарная от ул. Н. Рождественского до ул. Н. Смирнова</t>
  </si>
  <si>
    <t>Строительство дороги по ул. Базарная от ул. И.С. Тукташа до ул. Дзержинского</t>
  </si>
  <si>
    <t>Комплексная застройка микрорайона 3-е поле, г. Канаш</t>
  </si>
  <si>
    <t>Внеплощадочные инженерные сети и сооружения микрорайона № 5 жилого района «Новый город» г. Чебоксары. Сети водоснабжения</t>
  </si>
  <si>
    <t xml:space="preserve">Детское дошкольное учреждение на 340 мест поз. 5.14 в микрорайоне № 5 жилого района «Новый город» г. Чебоксары </t>
  </si>
  <si>
    <t>Внеплощадочные инженерные сети и сооружения микрорайона № 5 жилого района «Новый город» г. Чебоксары. Сети бытовой канализации с КНС</t>
  </si>
  <si>
    <t>Внеплощадочные инженерные сети и сооружения микрорайона № 5 жилого района «Новый город» г. Чебоксары. Ливневая канализация</t>
  </si>
  <si>
    <t xml:space="preserve">Магистральная дорога районного значения  № 3 в микрорайоне № 2 в жилом районе "Новый город" г. Чебоксары. 3 этап (в границах микрорайона № 2) </t>
  </si>
  <si>
    <t xml:space="preserve">Дошкольная образовательная организация на 160 мест в жилом комплексе «Пригородный» 
д. Аркасы Чебоксарского района Чувашской Республики
</t>
  </si>
  <si>
    <t>Комплексная застройка жилого района IX микрорайона Западного жилого района города Новочебоксарск Чувашской Республики</t>
  </si>
  <si>
    <t>Реконструкция участка дороги ул. 10-й Пятилетки с устройством местного проезда вдоль ул. 10-й Пятилетки в IX микрорайоне города Новочебоксарска Чувашской Республики. I этап строительства – строительство бокового проезда вдоль ул. 10-й Пятилетки</t>
  </si>
  <si>
    <t>Сеть хозяйственно-бытовой канализации К1 (водоотведение) в мкр., ограниченном мкр. «Университетский-2», лесными насаждениями, территорией жилой группы, ограниченной мкр. «Университетский-2», ул. Надежды, ул. Васильковой, ул. Сиреневой, ул. Ромашковой и коллективным садоводческим товариществом «Заовражное» в СЗР г. Чебоксары</t>
  </si>
  <si>
    <t>Сеть ливневой канализации К2 в мкр., ограниченном мкр. «Университетский-2», лесными насаждениями, территорией жилой группы, ограниченной мкр. «Университетский-2», ул. Надежды, ул. Васильковой, ул. Сиреневой, ул. Ромашковой и эффективным садоводческим товариществом «Заовражное» в СЗР г. Чебоксары</t>
  </si>
  <si>
    <t>Сеть водоснабжения В1 в мкр., ограниченном мкр. «Университетский-2», лесными насаждениями, территорией жилой группы, ограниченной  мкр. «Университетский-2»,  ул. Надежды, ул. Васильковой, ул. Сиреневой, ул. Ромашковой и коллективным садоводческим товариществом «Заовражное» в СЗР г. Чебоксары</t>
  </si>
  <si>
    <t>Строительство автомобильной дороги по ул. Ленина в с. Шыгырдан (1 этап)</t>
  </si>
  <si>
    <t>Строительство автомобильной дороги по ул. Ленина в с. Шыгырдан (2 этап)</t>
  </si>
  <si>
    <t>Строительство автомобильной дороги по ул. Нагорная в с. Ряпино</t>
  </si>
  <si>
    <t>Строительство автомобильной дороги по ул. Комсомольская в с. Порецкое</t>
  </si>
  <si>
    <t>Строительство автомобильной дороги по ул. Арлашкина, ул. Яшина, ул. Кирова, ул. Садовая, ул. Горького в с. Порецкое</t>
  </si>
  <si>
    <t>Строительство автомобильной дороги по ул. Ленина, ул. Школьная и пер. Кудрявцева в д. Тегешево Урмарского района</t>
  </si>
  <si>
    <t>Строительство автомобильной дороги по ул. Сельская в д. Синьял-Покровское</t>
  </si>
  <si>
    <t>Строительство автомобильной дороги по ул. Магазинная в д. Яндово</t>
  </si>
  <si>
    <t xml:space="preserve">Строительство автомобильной дороги по ул. Первомайская, ул. Герцена г. Ядрин (I этап) </t>
  </si>
  <si>
    <t>Строительство автомобильной дороги по ул. Некрасова, проезд от ул. Некрасова до 
ул. А. Виноходова,  ул. А. Виноходова, 
ул. Б. Яковлева, ул. А. Николаева, ул. К. Долбилова, проезд от ул. К. Долбилова до 
ул. А. Николаева в г. Ядрин</t>
  </si>
  <si>
    <t xml:space="preserve">Строительство автомобильной дороги по ул. Николаева в д. Тюмерево </t>
  </si>
  <si>
    <t>Реконструкция автомобильной дороги по пр. Ленина (1 этап)</t>
  </si>
  <si>
    <t>Реконструкция автомобильной дороги по пр. Ленина (2 этап)</t>
  </si>
  <si>
    <t>Реконструкция автомобильной дороги по ул. Заводская и строительство автомобильной дороги по ул. Лермонтова (2 этап строительства)</t>
  </si>
  <si>
    <t>Строительство автомобильной дороги по ул. Пушкина, пер. Банковский</t>
  </si>
  <si>
    <t>Реконструкция автомобильной дороги по ул. Пархоменко г. Чебоксары</t>
  </si>
  <si>
    <t>Строительство объектов инженерной и транспортной инфраструктуры поселения д. Большие Бикшихи Канашского района Чувашской Республики на земельных участках с кадастровым № 21:11:140102:255, 21:11:140102:256, № 21:11:140102:258, № 21:11:140102:259, № 21:11:140102:260, № 21:11:140102:261, № 21:11:140102:263. 
III этап: внутренние и внеплощадочные сети газоснабжения</t>
  </si>
  <si>
    <t>Cтроительство объектов инженерной и транспортной инфраструктуры поселения  д. Большие Бикшихи Канашского района Чувашской Республики  на земельных участках с кадастровым № 21:11:140102:255, 21:11:140102:256, 21:11:140102:258, 21:11:140102:259, 21:11:140102:260, 21:11:140102:261, 21:11:140102:263. 
II этап: внутриплощадочные сети: водоснабжения, подземный хозяйственно-питьевой водозабор с водоподготовкой, канализация хозяйственно-бытовая, ливневая канализация, улично-дорожная</t>
  </si>
  <si>
    <t xml:space="preserve">Комплексная компактная застройка группы индивидуальных жилых домов (21 ед.) по ул. Молодежная д. Малая Андреевка Канашского района Чувашской Республики    </t>
  </si>
  <si>
    <t xml:space="preserve">Комплексная компактная застройка ул. Пионерская и ул. Северная с. Урмаево Комсомольского района Чувашской Республики </t>
  </si>
  <si>
    <t>Комплексная компактная застройка ул. Новая с. Яльчики Яльчикского района Чувашской Республики</t>
  </si>
  <si>
    <t>Строительство блочно-модульной котельной Янгличского сельского дома культуры по адресу: Чувашская Республика, Канашский район, с. Янгличи, ул. Ленина, д. 73</t>
  </si>
  <si>
    <t>Строительство блочно-модульной котельной МАОУ «Ходарская СОШ им. И.Н. Ульянова» по адресу: Чувашская Республика, Шумерлинский район, с. Ходары, ул. Ленина, д. 101</t>
  </si>
  <si>
    <t>Реконструкция главных водоводов диаметром 1200 мм в г. Новочебоксарске</t>
  </si>
  <si>
    <t xml:space="preserve">Строительство водозаборных сооружений в с. Порецкое Порецкого муниципального округа </t>
  </si>
  <si>
    <t xml:space="preserve">Строительство канализационных очистных сооружений  и канализации для восточной части с. Батырево Батыревского района Чувашской Республики </t>
  </si>
  <si>
    <t>Реконструкция систем водоотведения по ул. Куйбышева города Цивильск Чувашской Республики</t>
  </si>
  <si>
    <t>Газоснабжение блочно-модульной котельной мощностью 2,0 МВт для отопления и горячего водоснабжения группы многоквартирных жилых домов по ул. Главная № 1, № 2, № 3, № 43, № 46 в п. Сюктерка Чебоксарского района Чувашской Республики</t>
  </si>
  <si>
    <t>Строительство газовых автоматизированных блочно-модульных котельных с тепловыми сетями по адресам: ул. Московская, ул. 40 лет Победы, ул. Артиллерийская города Алатырь Чувашской Республики</t>
  </si>
  <si>
    <t>Ливневые очистные сооружения в районе ул. Якимовская в г. Чебоксары</t>
  </si>
  <si>
    <t>Реконструкция пруда-накопителя № 2, расположенного на территории полигона твердых бытовых отходов, находящегося по адресу: г. Новочебоксарск, Шоршелский проезд, владение 16</t>
  </si>
  <si>
    <t xml:space="preserve">Строительство мусоросортировочного комплекса твердых коммунальных отходов мощностью 30000 тонн в год в Батыревском муниципальном округе Чувашской Республики </t>
  </si>
  <si>
    <t>Строительство мусоросортировочного комплекса твердых коммунальных отходов мощностью 30000 тонн в год в Канашском муниципальном округе Чувашской Республики</t>
  </si>
  <si>
    <t>Строительство мусоросортировочного комплекса твердых коммунальных отходов мощностью 30000 тонн в год в Моргаушском муниципальном округе Чувашской Республики</t>
  </si>
  <si>
    <t>Строительство межмуниципального приюта в г. Шумерля на 150 голов</t>
  </si>
  <si>
    <t>Строительство металлокаркасных гаражных боксов из сэндвич-панелей для стоянки командно-штабной машины и прицепа по адресу: г. Чебоксары, пр. Мира, д. 5</t>
  </si>
  <si>
    <t>Разработка научно-проектной документации по сохранению объекта культурного наследия (памятника истории и культуры) регионального (республиканского) значения "Каменный двухэтажный дом с подвалом, 1917 г.", расположенного по адресу: Чувашская Республика, г. Чебоксары, Красная площадь, д. 3</t>
  </si>
  <si>
    <t>Строительство автомобильной дороги ул. 1-я Южная</t>
  </si>
  <si>
    <t>Реконструкция автомобильной дороги по ул. Гражданская (от кольца по ул. Гражданская до ул. Социалистическая)</t>
  </si>
  <si>
    <t>Строительство наружного освещения, остановочных пунктов, пешеходных переходов и тротуаров на участке км 0+020 – км 1+000, км 1+688 – км 4+230, км 5+850 – км 8+200 на автомобильной дороге Урмары – Ковали – Нурлаты в Урмарском районе Чувашской Республики (III этап, IV этап строительства)</t>
  </si>
  <si>
    <t>Строительство автомобильной дороги общего пользования по ул. Косточкина (ул. К.Маркса - ул. Ленина) и ул. Интернациональная (ул. Маршала Жукова - ул. Урукова)</t>
  </si>
  <si>
    <t>Обустройство наружного освещения на автомобильной дороге по ул. Восточная в городе Новочебоксарск (на участке от ул. Восточная, д. 23, корп. 4 до ул. Восточная, д. 29)</t>
  </si>
  <si>
    <t>Обустройство наружного освещения на автомобильной дороге по ул. Промышленная в городе Новочебоксарск (на участке от ул. Промышленная, д. 30, корп. 4 до ул. Промышленная, д. 4)</t>
  </si>
  <si>
    <t>Расходы на мероприятия по повышению уровня обустройства автомобильных дорог регионального значения. Устройство искусственного электроосвещения на автомобильной дороге Кугеси – Атлашево – Новочебоксарск на участке км 21+000 – км 25+525 в Чебоксарском районе</t>
  </si>
  <si>
    <t>351</t>
  </si>
  <si>
    <t>352</t>
  </si>
  <si>
    <t>ГУП "Чувашгаз" (заказчик)</t>
  </si>
  <si>
    <t>353</t>
  </si>
  <si>
    <t>Приложение  
к постановлению Кабинета Министров 
Чувашской Республики 
от                № 
УТВЕРЖДЕНА
постановлением Кабинета Министров 
Чувашской Республики  
от 30.12.2022   № 793</t>
  </si>
  <si>
    <t>Строительство блочно-модульной газовой котельной сельского дома культуры в с. Старочелны-Сюрбеево Комсомольского муниципального округа Чувашской Республики</t>
  </si>
  <si>
    <t>Комплексная компактная застройка д. Большие Бикшихи Асхвинского сельского поселения Канашского района</t>
  </si>
  <si>
    <t>Строительство автомобильной дороги по ул. К. Маркса, ул. Лермонтова, переулку от 
ул. Лермонтова до ул. Матросова, ул. Комарова в с. Большие Яльчики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</si>
</sst>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quot;р.&quot;_-;\-* #,##0.00&quot;р.&quot;_-;_-* &quot;-&quot;??&quot;р.&quot;_-;_-@_-"/>
    <numFmt numFmtId="165" formatCode="#,##0.0"/>
    <numFmt numFmtId="166" formatCode="0.0"/>
    <numFmt numFmtId="167" formatCode="_-* #,##0.00_р_._-;\-* #,##0.00_р_._-;_-* &quot;-&quot;??_р_._-;_-@_-"/>
  </numFmts>
  <fonts count="74" x14ac:knownFonts="1">
    <font>
      <sz val="10"/>
      <color rgb="FF000000"/>
      <name val="Times New Roman"/>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rgb="FF000000"/>
      <name val="Times New Roman"/>
      <family val="1"/>
      <charset val="204"/>
    </font>
    <font>
      <sz val="10"/>
      <color rgb="FF000000"/>
      <name val="Arial"/>
      <family val="2"/>
    </font>
    <font>
      <sz val="16"/>
      <name val="Times New Roman"/>
      <family val="1"/>
      <charset val="204"/>
    </font>
    <font>
      <b/>
      <sz val="16"/>
      <name val="Times New Roman"/>
      <family val="1"/>
      <charset val="204"/>
    </font>
    <font>
      <sz val="16"/>
      <color rgb="FF000000"/>
      <name val="Times New Roman"/>
      <family val="1"/>
      <charset val="204"/>
    </font>
    <font>
      <sz val="16"/>
      <color theme="1"/>
      <name val="Times New Roman"/>
      <family val="1"/>
      <charset val="204"/>
    </font>
    <font>
      <sz val="16"/>
      <color theme="0"/>
      <name val="Times New Roman"/>
      <family val="1"/>
      <charset val="204"/>
    </font>
    <font>
      <b/>
      <sz val="16"/>
      <color rgb="FF000000"/>
      <name val="Times New Roman"/>
      <family val="1"/>
      <charset val="204"/>
    </font>
    <font>
      <b/>
      <i/>
      <sz val="16"/>
      <name val="Times New Roman"/>
      <family val="1"/>
      <charset val="204"/>
    </font>
    <font>
      <i/>
      <sz val="16"/>
      <name val="Times New Roman"/>
      <family val="1"/>
      <charset val="204"/>
    </font>
    <font>
      <b/>
      <i/>
      <sz val="16"/>
      <color rgb="FF000000"/>
      <name val="Times New Roman"/>
      <family val="1"/>
      <charset val="204"/>
    </font>
    <font>
      <i/>
      <sz val="16"/>
      <color rgb="FF000000"/>
      <name val="Times New Roman"/>
      <family val="1"/>
      <charset val="204"/>
    </font>
    <font>
      <b/>
      <sz val="10"/>
      <color rgb="FF000000"/>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b/>
      <sz val="11"/>
      <color rgb="FF000000"/>
      <name val="Arial"/>
      <family val="2"/>
      <charset val="204"/>
    </font>
    <font>
      <sz val="18"/>
      <color rgb="FF000000"/>
      <name val="Times New Roman"/>
      <family val="1"/>
      <charset val="204"/>
    </font>
    <font>
      <sz val="22"/>
      <color rgb="FF000000"/>
      <name val="Times New Roman"/>
      <family val="1"/>
      <charset val="204"/>
    </font>
    <font>
      <sz val="12"/>
      <color rgb="FF000000"/>
      <name val="Times New Roman"/>
      <family val="1"/>
      <charset val="204"/>
    </font>
    <font>
      <sz val="12"/>
      <name val="Times New Roman"/>
      <family val="1"/>
      <charset val="204"/>
    </font>
    <font>
      <i/>
      <sz val="12"/>
      <name val="Times New Roman"/>
      <family val="1"/>
      <charset val="204"/>
    </font>
    <font>
      <b/>
      <sz val="10"/>
      <color rgb="FF000000"/>
      <name val="Arial"/>
      <family val="2"/>
      <charset val="204"/>
    </font>
    <font>
      <sz val="16"/>
      <color theme="3" tint="0.39997558519241921"/>
      <name val="Times New Roman"/>
      <family val="1"/>
      <charset val="204"/>
    </font>
    <font>
      <b/>
      <sz val="12.5"/>
      <color theme="1"/>
      <name val="Times New Roman"/>
      <family val="1"/>
      <charset val="204"/>
    </font>
    <font>
      <sz val="12.5"/>
      <color theme="1"/>
      <name val="Times New Roman"/>
      <family val="1"/>
      <charset val="204"/>
    </font>
    <font>
      <b/>
      <i/>
      <sz val="12.5"/>
      <color theme="1"/>
      <name val="Times New Roman"/>
      <family val="1"/>
      <charset val="204"/>
    </font>
    <font>
      <sz val="12.5"/>
      <name val="Times New Roman"/>
      <family val="1"/>
      <charset val="204"/>
    </font>
    <font>
      <i/>
      <sz val="12.5"/>
      <name val="Times New Roman"/>
      <family val="1"/>
      <charset val="204"/>
    </font>
    <font>
      <i/>
      <sz val="12.5"/>
      <color theme="1"/>
      <name val="Times New Roman"/>
      <family val="1"/>
      <charset val="204"/>
    </font>
    <font>
      <b/>
      <i/>
      <sz val="12.5"/>
      <name val="Times New Roman"/>
      <family val="1"/>
      <charset val="204"/>
    </font>
    <font>
      <b/>
      <i/>
      <sz val="12.5"/>
      <color indexed="8"/>
      <name val="Times New Roman"/>
      <family val="1"/>
      <charset val="204"/>
    </font>
    <font>
      <sz val="12.5"/>
      <color rgb="FF000000"/>
      <name val="Times New Roman"/>
      <family val="1"/>
      <charset val="204"/>
    </font>
    <font>
      <sz val="12.5"/>
      <color indexed="8"/>
      <name val="Times New Roman"/>
      <family val="1"/>
      <charset val="204"/>
    </font>
    <font>
      <i/>
      <sz val="12.5"/>
      <color rgb="FF000000"/>
      <name val="Times New Roman"/>
      <family val="1"/>
      <charset val="204"/>
    </font>
    <font>
      <b/>
      <sz val="12.5"/>
      <color indexed="8"/>
      <name val="Times New Roman"/>
      <family val="1"/>
      <charset val="204"/>
    </font>
    <font>
      <i/>
      <sz val="12.5"/>
      <color indexed="8"/>
      <name val="Times New Roman"/>
      <family val="1"/>
      <charset val="204"/>
    </font>
    <font>
      <b/>
      <sz val="12.5"/>
      <color rgb="FF000000"/>
      <name val="Times New Roman"/>
      <family val="1"/>
      <charset val="204"/>
    </font>
    <font>
      <b/>
      <i/>
      <sz val="12.5"/>
      <color rgb="FF000000"/>
      <name val="Times New Roman"/>
      <family val="1"/>
      <charset val="204"/>
    </font>
    <font>
      <i/>
      <sz val="16"/>
      <color theme="1"/>
      <name val="Times New Roman"/>
      <family val="1"/>
      <charset val="204"/>
    </font>
    <font>
      <b/>
      <sz val="12.5"/>
      <name val="Times New Roman"/>
      <family val="1"/>
      <charset val="204"/>
    </font>
    <font>
      <sz val="10"/>
      <color rgb="FF000000"/>
      <name val="Arial Cyr"/>
    </font>
    <font>
      <sz val="10"/>
      <color rgb="FF000000"/>
      <name val="Arial"/>
      <family val="2"/>
      <charset val="204"/>
    </font>
    <font>
      <sz val="12"/>
      <color theme="1"/>
      <name val="Times New Roman"/>
      <family val="1"/>
      <charset val="204"/>
    </font>
    <font>
      <sz val="10"/>
      <color theme="1"/>
      <name val="Times New Roman"/>
      <family val="1"/>
      <charset val="204"/>
    </font>
    <font>
      <b/>
      <sz val="18"/>
      <color theme="1"/>
      <name val="Times New Roman"/>
      <family val="1"/>
      <charset val="204"/>
    </font>
    <font>
      <b/>
      <sz val="14"/>
      <color theme="1"/>
      <name val="Times New Roman"/>
      <family val="1"/>
      <charset val="204"/>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D5AB"/>
      </patternFill>
    </fill>
    <fill>
      <patternFill patternType="solid">
        <fgColor rgb="FFF1F5F9"/>
      </patternFill>
    </fill>
    <fill>
      <patternFill patternType="solid">
        <fgColor rgb="FFFFFF00"/>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rgb="FFFAC090"/>
      </top>
      <bottom style="medium">
        <color rgb="FFFAC090"/>
      </bottom>
      <diagonal/>
    </border>
    <border>
      <left/>
      <right/>
      <top/>
      <bottom style="thin">
        <color indexed="64"/>
      </bottom>
      <diagonal/>
    </border>
    <border>
      <left style="thin">
        <color rgb="FFBFBFBF"/>
      </left>
      <right style="thin">
        <color rgb="FFD9D9D9"/>
      </right>
      <top/>
      <bottom style="thin">
        <color rgb="FFD9D9D9"/>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D9D9D9"/>
      </left>
      <right style="thin">
        <color rgb="FFD9D9D9"/>
      </right>
      <top/>
      <bottom style="thin">
        <color rgb="FFD9D9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12">
    <xf numFmtId="164" fontId="0" fillId="0" borderId="0">
      <alignment vertical="top" wrapText="1"/>
    </xf>
    <xf numFmtId="0" fontId="11" fillId="0" borderId="0"/>
    <xf numFmtId="164" fontId="12" fillId="0" borderId="0">
      <alignment vertical="top" wrapText="1"/>
    </xf>
    <xf numFmtId="0" fontId="10" fillId="0" borderId="0"/>
    <xf numFmtId="0" fontId="13" fillId="0" borderId="0"/>
    <xf numFmtId="0" fontId="13" fillId="0" borderId="0"/>
    <xf numFmtId="0" fontId="11" fillId="0" borderId="0"/>
    <xf numFmtId="164" fontId="12" fillId="0" borderId="0">
      <alignment vertical="top" wrapText="1"/>
    </xf>
    <xf numFmtId="164" fontId="12" fillId="0" borderId="0">
      <alignment vertical="top" wrapText="1"/>
    </xf>
    <xf numFmtId="0" fontId="11" fillId="0" borderId="0"/>
    <xf numFmtId="0" fontId="9" fillId="0" borderId="0"/>
    <xf numFmtId="0" fontId="9" fillId="0" borderId="0"/>
    <xf numFmtId="0" fontId="8" fillId="0" borderId="0"/>
    <xf numFmtId="43" fontId="11" fillId="0" borderId="0" applyFont="0" applyFill="0" applyBorder="0" applyAlignment="0" applyProtection="0"/>
    <xf numFmtId="164" fontId="12" fillId="0" borderId="0">
      <alignment vertical="top" wrapText="1"/>
    </xf>
    <xf numFmtId="0" fontId="7" fillId="0" borderId="0"/>
    <xf numFmtId="0" fontId="7" fillId="0" borderId="0"/>
    <xf numFmtId="0" fontId="7" fillId="0" borderId="0"/>
    <xf numFmtId="0" fontId="7" fillId="0" borderId="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6" fillId="0" borderId="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6" fillId="0" borderId="0"/>
    <xf numFmtId="0" fontId="6" fillId="0" borderId="0"/>
    <xf numFmtId="0" fontId="6" fillId="0" borderId="0"/>
    <xf numFmtId="0" fontId="24" fillId="0" borderId="1">
      <alignment vertical="top" wrapText="1"/>
    </xf>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7" fillId="8" borderId="2" applyNumberFormat="0" applyAlignment="0" applyProtection="0"/>
    <xf numFmtId="0" fontId="27" fillId="8" borderId="2" applyNumberFormat="0" applyAlignment="0" applyProtection="0"/>
    <xf numFmtId="0" fontId="27" fillId="8" borderId="2" applyNumberFormat="0" applyAlignment="0" applyProtection="0"/>
    <xf numFmtId="0" fontId="28" fillId="21" borderId="3" applyNumberFormat="0" applyAlignment="0" applyProtection="0"/>
    <xf numFmtId="0" fontId="28" fillId="21" borderId="3" applyNumberFormat="0" applyAlignment="0" applyProtection="0"/>
    <xf numFmtId="0" fontId="28" fillId="21" borderId="3" applyNumberFormat="0" applyAlignment="0" applyProtection="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164" fontId="11" fillId="0" borderId="0" applyFont="0" applyFill="0" applyBorder="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22" borderId="8" applyNumberFormat="0" applyAlignment="0" applyProtection="0"/>
    <xf numFmtId="0" fontId="34" fillId="22" borderId="8" applyNumberFormat="0" applyAlignment="0" applyProtection="0"/>
    <xf numFmtId="0" fontId="34" fillId="22"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5" fillId="24" borderId="9" applyNumberFormat="0" applyFont="0" applyAlignment="0" applyProtection="0"/>
    <xf numFmtId="0" fontId="25" fillId="24" borderId="9" applyNumberFormat="0" applyFont="0" applyAlignment="0" applyProtection="0"/>
    <xf numFmtId="0" fontId="25" fillId="24" borderId="9"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42"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3" fillId="25" borderId="11">
      <alignment horizontal="right" shrinkToFi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26" borderId="13">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8" borderId="15" applyNumberFormat="0" applyAlignment="0" applyProtection="0"/>
    <xf numFmtId="0" fontId="27" fillId="8" borderId="15" applyNumberFormat="0" applyAlignment="0" applyProtection="0"/>
    <xf numFmtId="0" fontId="27" fillId="8" borderId="15" applyNumberFormat="0" applyAlignment="0" applyProtection="0"/>
    <xf numFmtId="0" fontId="28" fillId="21" borderId="16" applyNumberFormat="0" applyAlignment="0" applyProtection="0"/>
    <xf numFmtId="0" fontId="28" fillId="21" borderId="16" applyNumberFormat="0" applyAlignment="0" applyProtection="0"/>
    <xf numFmtId="0" fontId="28" fillId="21" borderId="16" applyNumberFormat="0" applyAlignment="0" applyProtection="0"/>
    <xf numFmtId="0" fontId="29" fillId="21" borderId="15" applyNumberFormat="0" applyAlignment="0" applyProtection="0"/>
    <xf numFmtId="0" fontId="29" fillId="21" borderId="15" applyNumberFormat="0" applyAlignment="0" applyProtection="0"/>
    <xf numFmtId="0" fontId="29" fillId="21" borderId="15" applyNumberFormat="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25" fillId="24" borderId="18" applyNumberFormat="0" applyFont="0" applyAlignment="0" applyProtection="0"/>
    <xf numFmtId="0" fontId="25" fillId="24" borderId="18" applyNumberFormat="0" applyFont="0" applyAlignment="0" applyProtection="0"/>
    <xf numFmtId="0" fontId="25" fillId="2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13">
      <alignment horizontal="left" vertical="top" wrapText="1"/>
    </xf>
    <xf numFmtId="49" fontId="69" fillId="0" borderId="20">
      <alignment horizontal="center" vertical="top" shrinkToFit="1"/>
    </xf>
    <xf numFmtId="4" fontId="49" fillId="26" borderId="20">
      <alignment horizontal="right" vertical="top" shrinkToFi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2">
    <xf numFmtId="164" fontId="0" fillId="0" borderId="0" xfId="0" applyNumberFormat="1" applyFont="1" applyFill="1" applyAlignment="1">
      <alignment vertical="top" wrapText="1"/>
    </xf>
    <xf numFmtId="164" fontId="16" fillId="2" borderId="0" xfId="0" applyNumberFormat="1" applyFont="1" applyFill="1" applyBorder="1" applyAlignment="1">
      <alignment vertical="top" wrapText="1"/>
    </xf>
    <xf numFmtId="164" fontId="18" fillId="2" borderId="0" xfId="0" applyNumberFormat="1" applyFont="1" applyFill="1" applyBorder="1" applyAlignment="1">
      <alignment vertical="center" wrapText="1"/>
    </xf>
    <xf numFmtId="164" fontId="14" fillId="2" borderId="0" xfId="0" applyNumberFormat="1" applyFont="1" applyFill="1" applyBorder="1" applyAlignment="1">
      <alignment vertical="top" wrapText="1"/>
    </xf>
    <xf numFmtId="164" fontId="23" fillId="2" borderId="0" xfId="0" applyNumberFormat="1" applyFont="1" applyFill="1" applyBorder="1" applyAlignment="1">
      <alignment vertical="top" wrapText="1"/>
    </xf>
    <xf numFmtId="164" fontId="19" fillId="2" borderId="0" xfId="0" applyNumberFormat="1" applyFont="1" applyFill="1" applyBorder="1" applyAlignment="1">
      <alignment vertical="top" wrapText="1"/>
    </xf>
    <xf numFmtId="49" fontId="46" fillId="2" borderId="0" xfId="0" applyNumberFormat="1" applyFont="1" applyFill="1" applyBorder="1" applyAlignment="1">
      <alignment horizontal="center" vertical="top" wrapText="1"/>
    </xf>
    <xf numFmtId="49" fontId="46" fillId="2" borderId="0" xfId="0" applyNumberFormat="1" applyFont="1" applyFill="1" applyBorder="1" applyAlignment="1">
      <alignment horizontal="center" wrapText="1"/>
    </xf>
    <xf numFmtId="165" fontId="46" fillId="2" borderId="0" xfId="0" applyNumberFormat="1" applyFont="1" applyFill="1" applyBorder="1" applyAlignment="1">
      <alignment horizontal="center" vertical="top" wrapText="1"/>
    </xf>
    <xf numFmtId="49" fontId="47" fillId="2" borderId="0" xfId="0" applyNumberFormat="1" applyFont="1" applyFill="1" applyBorder="1" applyAlignment="1">
      <alignment horizontal="center" vertical="center" wrapText="1"/>
    </xf>
    <xf numFmtId="0" fontId="52" fillId="2" borderId="22" xfId="0" applyNumberFormat="1" applyFont="1" applyFill="1" applyBorder="1" applyAlignment="1">
      <alignment horizontal="center" vertical="center" wrapText="1"/>
    </xf>
    <xf numFmtId="0" fontId="52" fillId="2" borderId="23" xfId="0" applyNumberFormat="1" applyFont="1" applyFill="1" applyBorder="1" applyAlignment="1">
      <alignment horizontal="center" vertical="center" wrapText="1"/>
    </xf>
    <xf numFmtId="0" fontId="52" fillId="2" borderId="22" xfId="0" applyNumberFormat="1" applyFont="1" applyFill="1" applyBorder="1" applyAlignment="1">
      <alignment horizontal="center" wrapText="1"/>
    </xf>
    <xf numFmtId="3" fontId="52" fillId="2" borderId="22" xfId="0" applyNumberFormat="1" applyFont="1" applyFill="1" applyBorder="1" applyAlignment="1">
      <alignment horizontal="center" vertical="center" wrapText="1"/>
    </xf>
    <xf numFmtId="49" fontId="67" fillId="2" borderId="22" xfId="0" applyNumberFormat="1" applyFont="1" applyFill="1" applyBorder="1" applyAlignment="1">
      <alignment horizontal="center" vertical="center" wrapText="1"/>
    </xf>
    <xf numFmtId="0" fontId="67" fillId="2" borderId="22" xfId="0" applyNumberFormat="1" applyFont="1" applyFill="1" applyBorder="1" applyAlignment="1">
      <alignment horizontal="center" vertical="center" wrapText="1"/>
    </xf>
    <xf numFmtId="165" fontId="67" fillId="2" borderId="19" xfId="0" applyNumberFormat="1" applyFont="1" applyFill="1" applyBorder="1" applyAlignment="1">
      <alignment horizontal="center" vertical="center" wrapText="1"/>
    </xf>
    <xf numFmtId="165" fontId="67" fillId="2" borderId="21" xfId="0" applyNumberFormat="1" applyFont="1" applyFill="1" applyBorder="1" applyAlignment="1">
      <alignment horizontal="center" vertical="center" wrapText="1"/>
    </xf>
    <xf numFmtId="164" fontId="67" fillId="2" borderId="22" xfId="0" applyFont="1" applyFill="1" applyBorder="1" applyAlignment="1">
      <alignment horizontal="left" vertical="center" wrapText="1"/>
    </xf>
    <xf numFmtId="49" fontId="59" fillId="2" borderId="22" xfId="0" applyNumberFormat="1" applyFont="1" applyFill="1" applyBorder="1" applyAlignment="1">
      <alignment horizontal="center" vertical="center" wrapText="1"/>
    </xf>
    <xf numFmtId="0" fontId="64" fillId="2" borderId="22" xfId="0" applyNumberFormat="1" applyFont="1" applyFill="1" applyBorder="1" applyAlignment="1">
      <alignment horizontal="center" vertical="center" wrapText="1"/>
    </xf>
    <xf numFmtId="49" fontId="64" fillId="2" borderId="22" xfId="0" applyNumberFormat="1" applyFont="1" applyFill="1" applyBorder="1" applyAlignment="1">
      <alignment horizontal="center" vertical="center" wrapText="1"/>
    </xf>
    <xf numFmtId="165" fontId="51" fillId="2" borderId="19" xfId="0" applyNumberFormat="1" applyFont="1" applyFill="1" applyBorder="1" applyAlignment="1">
      <alignment horizontal="center" vertical="center" wrapText="1"/>
    </xf>
    <xf numFmtId="165" fontId="51" fillId="2" borderId="21" xfId="0" applyNumberFormat="1" applyFont="1" applyFill="1" applyBorder="1" applyAlignment="1">
      <alignment horizontal="center" vertical="center" wrapText="1"/>
    </xf>
    <xf numFmtId="165" fontId="53" fillId="2" borderId="22" xfId="0" applyNumberFormat="1" applyFont="1" applyFill="1" applyBorder="1" applyAlignment="1">
      <alignment horizontal="center" vertical="center" wrapText="1"/>
    </xf>
    <xf numFmtId="49" fontId="53" fillId="2" borderId="22" xfId="0" applyNumberFormat="1" applyFont="1" applyFill="1" applyBorder="1" applyAlignment="1">
      <alignment horizontal="center" vertical="center" wrapText="1"/>
    </xf>
    <xf numFmtId="4" fontId="51" fillId="2" borderId="22" xfId="0" applyNumberFormat="1" applyFont="1" applyFill="1" applyBorder="1" applyAlignment="1">
      <alignment horizontal="center" vertical="center" wrapText="1"/>
    </xf>
    <xf numFmtId="49" fontId="51" fillId="2" borderId="22" xfId="0" applyNumberFormat="1" applyFont="1" applyFill="1" applyBorder="1" applyAlignment="1">
      <alignment horizontal="center" vertical="center" wrapText="1"/>
    </xf>
    <xf numFmtId="0" fontId="51" fillId="2" borderId="22" xfId="0" applyNumberFormat="1" applyFont="1" applyFill="1" applyBorder="1" applyAlignment="1">
      <alignment horizontal="center" vertical="center" wrapText="1"/>
    </xf>
    <xf numFmtId="165" fontId="51" fillId="2" borderId="22" xfId="0" applyNumberFormat="1" applyFont="1" applyFill="1" applyBorder="1" applyAlignment="1">
      <alignment horizontal="center" vertical="center" wrapText="1"/>
    </xf>
    <xf numFmtId="164" fontId="52" fillId="2" borderId="22" xfId="0" applyFont="1" applyFill="1" applyBorder="1" applyAlignment="1">
      <alignment horizontal="left" vertical="center" wrapText="1"/>
    </xf>
    <xf numFmtId="165" fontId="52" fillId="2" borderId="22" xfId="0" applyNumberFormat="1" applyFont="1" applyFill="1" applyBorder="1" applyAlignment="1">
      <alignment horizontal="center" vertical="center" wrapText="1"/>
    </xf>
    <xf numFmtId="164" fontId="17" fillId="2" borderId="0" xfId="0" applyNumberFormat="1" applyFont="1" applyFill="1" applyBorder="1" applyAlignment="1">
      <alignment vertical="center" wrapText="1"/>
    </xf>
    <xf numFmtId="4" fontId="51" fillId="2" borderId="22" xfId="0" applyNumberFormat="1" applyFont="1" applyFill="1" applyBorder="1" applyAlignment="1">
      <alignment horizontal="left" vertical="center" wrapText="1"/>
    </xf>
    <xf numFmtId="164" fontId="17" fillId="2" borderId="0" xfId="0" applyNumberFormat="1" applyFont="1" applyFill="1" applyBorder="1" applyAlignment="1">
      <alignment vertical="top" wrapText="1"/>
    </xf>
    <xf numFmtId="4" fontId="52" fillId="2" borderId="22" xfId="0" applyNumberFormat="1" applyFont="1" applyFill="1" applyBorder="1" applyAlignment="1">
      <alignment horizontal="center" vertical="center" wrapText="1"/>
    </xf>
    <xf numFmtId="4" fontId="53" fillId="2" borderId="22" xfId="0" applyNumberFormat="1" applyFont="1" applyFill="1" applyBorder="1" applyAlignment="1">
      <alignment horizontal="center" vertical="center" wrapText="1"/>
    </xf>
    <xf numFmtId="4" fontId="53" fillId="2" borderId="22" xfId="0" applyNumberFormat="1" applyFont="1" applyFill="1" applyBorder="1" applyAlignment="1">
      <alignment horizontal="left" vertical="center" wrapText="1"/>
    </xf>
    <xf numFmtId="4" fontId="52" fillId="2" borderId="22" xfId="0" applyNumberFormat="1" applyFont="1" applyFill="1" applyBorder="1" applyAlignment="1">
      <alignment horizontal="left" vertical="center" wrapText="1"/>
    </xf>
    <xf numFmtId="4" fontId="52" fillId="2" borderId="23" xfId="0" applyNumberFormat="1" applyFont="1" applyFill="1" applyBorder="1" applyAlignment="1">
      <alignment horizontal="left" vertical="center" wrapText="1"/>
    </xf>
    <xf numFmtId="49" fontId="54" fillId="2" borderId="19" xfId="0" applyNumberFormat="1" applyFont="1" applyFill="1" applyBorder="1" applyAlignment="1">
      <alignment horizontal="center" vertical="center" wrapText="1"/>
    </xf>
    <xf numFmtId="0" fontId="52" fillId="2" borderId="19" xfId="0" applyNumberFormat="1" applyFont="1" applyFill="1" applyBorder="1" applyAlignment="1">
      <alignment horizontal="center" vertical="center" wrapText="1"/>
    </xf>
    <xf numFmtId="4" fontId="56" fillId="2" borderId="22" xfId="0" applyNumberFormat="1" applyFont="1" applyFill="1" applyBorder="1" applyAlignment="1">
      <alignment horizontal="left" vertical="top" wrapText="1"/>
    </xf>
    <xf numFmtId="4" fontId="56" fillId="2" borderId="23" xfId="0" applyNumberFormat="1" applyFont="1" applyFill="1" applyBorder="1" applyAlignment="1">
      <alignment horizontal="left" vertical="top" wrapText="1"/>
    </xf>
    <xf numFmtId="49" fontId="56" fillId="2" borderId="19" xfId="0" applyNumberFormat="1" applyFont="1" applyFill="1" applyBorder="1" applyAlignment="1">
      <alignment horizontal="center" vertical="center" wrapText="1"/>
    </xf>
    <xf numFmtId="164" fontId="52" fillId="2" borderId="22" xfId="0" applyFont="1" applyFill="1" applyBorder="1" applyAlignment="1">
      <alignment horizontal="left" vertical="top" wrapText="1"/>
    </xf>
    <xf numFmtId="164" fontId="52" fillId="2" borderId="23" xfId="0" applyFont="1" applyFill="1" applyBorder="1" applyAlignment="1">
      <alignment horizontal="left" vertical="top" wrapText="1"/>
    </xf>
    <xf numFmtId="49" fontId="52" fillId="2" borderId="22" xfId="0" applyNumberFormat="1" applyFont="1" applyFill="1" applyBorder="1" applyAlignment="1">
      <alignment horizontal="left" vertical="top" wrapText="1"/>
    </xf>
    <xf numFmtId="49" fontId="56" fillId="2" borderId="22" xfId="0" applyNumberFormat="1" applyFont="1" applyFill="1" applyBorder="1" applyAlignment="1">
      <alignment horizontal="center" vertical="center" wrapText="1"/>
    </xf>
    <xf numFmtId="0" fontId="56" fillId="2" borderId="22" xfId="0" applyNumberFormat="1" applyFont="1" applyFill="1" applyBorder="1" applyAlignment="1">
      <alignment horizontal="center" vertical="center" wrapText="1"/>
    </xf>
    <xf numFmtId="164" fontId="66" fillId="2" borderId="0" xfId="0" applyNumberFormat="1" applyFont="1" applyFill="1" applyBorder="1" applyAlignment="1">
      <alignment vertical="top" wrapText="1"/>
    </xf>
    <xf numFmtId="165" fontId="53" fillId="2" borderId="23" xfId="0" applyNumberFormat="1" applyFont="1" applyFill="1" applyBorder="1" applyAlignment="1">
      <alignment horizontal="left" vertical="center" wrapText="1"/>
    </xf>
    <xf numFmtId="49" fontId="53" fillId="2" borderId="19" xfId="0" applyNumberFormat="1" applyFont="1" applyFill="1" applyBorder="1" applyAlignment="1">
      <alignment horizontal="center" vertical="center" wrapText="1"/>
    </xf>
    <xf numFmtId="0" fontId="64" fillId="2" borderId="19" xfId="0" applyNumberFormat="1" applyFont="1" applyFill="1" applyBorder="1" applyAlignment="1">
      <alignment horizontal="center" vertical="center" wrapText="1"/>
    </xf>
    <xf numFmtId="165" fontId="52" fillId="2" borderId="22" xfId="0" applyNumberFormat="1" applyFont="1" applyFill="1" applyBorder="1" applyAlignment="1">
      <alignment horizontal="left" vertical="center" wrapText="1"/>
    </xf>
    <xf numFmtId="165" fontId="52" fillId="2" borderId="23" xfId="0" applyNumberFormat="1" applyFont="1" applyFill="1" applyBorder="1" applyAlignment="1">
      <alignment horizontal="left" vertical="center" wrapText="1"/>
    </xf>
    <xf numFmtId="49" fontId="52" fillId="2" borderId="19" xfId="0" applyNumberFormat="1" applyFont="1" applyFill="1" applyBorder="1" applyAlignment="1">
      <alignment horizontal="center" vertical="center" wrapText="1"/>
    </xf>
    <xf numFmtId="0" fontId="59" fillId="2" borderId="22" xfId="0" applyNumberFormat="1" applyFont="1" applyFill="1" applyBorder="1" applyAlignment="1">
      <alignment horizontal="center" vertical="center" wrapText="1"/>
    </xf>
    <xf numFmtId="49" fontId="55" fillId="2" borderId="19" xfId="0" applyNumberFormat="1" applyFont="1" applyFill="1" applyBorder="1" applyAlignment="1">
      <alignment horizontal="center" vertical="center" wrapText="1"/>
    </xf>
    <xf numFmtId="4" fontId="56" fillId="2" borderId="19" xfId="0" applyNumberFormat="1" applyFont="1" applyFill="1" applyBorder="1" applyAlignment="1">
      <alignment horizontal="left" vertical="top" wrapText="1"/>
    </xf>
    <xf numFmtId="0" fontId="56" fillId="2" borderId="19" xfId="0" applyNumberFormat="1" applyFont="1" applyFill="1" applyBorder="1" applyAlignment="1">
      <alignment horizontal="center" vertical="center" wrapText="1"/>
    </xf>
    <xf numFmtId="4" fontId="52" fillId="2" borderId="22" xfId="0" applyNumberFormat="1" applyFont="1" applyFill="1" applyBorder="1" applyAlignment="1">
      <alignment horizontal="left" vertical="top" wrapText="1"/>
    </xf>
    <xf numFmtId="4" fontId="52" fillId="2" borderId="19" xfId="0" applyNumberFormat="1" applyFont="1" applyFill="1" applyBorder="1" applyAlignment="1">
      <alignment horizontal="left" vertical="top" wrapText="1"/>
    </xf>
    <xf numFmtId="49" fontId="54" fillId="2" borderId="22" xfId="0" applyNumberFormat="1" applyFont="1" applyFill="1" applyBorder="1" applyAlignment="1">
      <alignment horizontal="center" vertical="center" wrapText="1"/>
    </xf>
    <xf numFmtId="49" fontId="55" fillId="2" borderId="22" xfId="0" applyNumberFormat="1" applyFont="1" applyFill="1" applyBorder="1" applyAlignment="1">
      <alignment horizontal="center" vertical="center" wrapText="1"/>
    </xf>
    <xf numFmtId="165" fontId="53" fillId="2" borderId="19" xfId="0" applyNumberFormat="1" applyFont="1" applyFill="1" applyBorder="1" applyAlignment="1">
      <alignment horizontal="left" vertical="center" wrapText="1"/>
    </xf>
    <xf numFmtId="165" fontId="53" fillId="2" borderId="22" xfId="0" applyNumberFormat="1" applyFont="1" applyFill="1" applyBorder="1" applyAlignment="1">
      <alignment horizontal="left" vertical="center" wrapText="1"/>
    </xf>
    <xf numFmtId="0" fontId="51" fillId="2" borderId="22" xfId="0" applyNumberFormat="1" applyFont="1" applyFill="1" applyBorder="1" applyAlignment="1">
      <alignment horizontal="left" vertical="center" wrapText="1"/>
    </xf>
    <xf numFmtId="165" fontId="51" fillId="2" borderId="22" xfId="0" applyNumberFormat="1" applyFont="1" applyFill="1" applyBorder="1" applyAlignment="1">
      <alignment horizontal="left" vertical="center" wrapText="1"/>
    </xf>
    <xf numFmtId="165" fontId="54" fillId="2" borderId="22" xfId="0" applyNumberFormat="1" applyFont="1" applyFill="1" applyBorder="1" applyAlignment="1">
      <alignment horizontal="left" vertical="top" wrapText="1"/>
    </xf>
    <xf numFmtId="0" fontId="54" fillId="2" borderId="19" xfId="1" applyFont="1" applyFill="1" applyBorder="1" applyAlignment="1">
      <alignment horizontal="center" vertical="top" wrapText="1"/>
    </xf>
    <xf numFmtId="0" fontId="54" fillId="2" borderId="22" xfId="0" applyNumberFormat="1" applyFont="1" applyFill="1" applyBorder="1" applyAlignment="1">
      <alignment horizontal="center" vertical="center" wrapText="1"/>
    </xf>
    <xf numFmtId="165" fontId="52" fillId="2" borderId="22" xfId="0" applyNumberFormat="1" applyFont="1" applyFill="1" applyBorder="1" applyAlignment="1">
      <alignment horizontal="left" vertical="top" wrapText="1"/>
    </xf>
    <xf numFmtId="165" fontId="56" fillId="2" borderId="19" xfId="0" applyNumberFormat="1" applyFont="1" applyFill="1" applyBorder="1" applyAlignment="1">
      <alignment horizontal="center" vertical="center" wrapText="1"/>
    </xf>
    <xf numFmtId="165" fontId="52" fillId="2" borderId="19" xfId="0" applyNumberFormat="1" applyFont="1" applyFill="1" applyBorder="1" applyAlignment="1">
      <alignment horizontal="center" vertical="center" wrapText="1"/>
    </xf>
    <xf numFmtId="4" fontId="54" fillId="2" borderId="22" xfId="0" applyNumberFormat="1" applyFont="1" applyFill="1" applyBorder="1" applyAlignment="1">
      <alignment horizontal="left" vertical="top" wrapText="1"/>
    </xf>
    <xf numFmtId="49" fontId="61" fillId="2" borderId="22" xfId="0" applyNumberFormat="1" applyFont="1" applyFill="1" applyBorder="1" applyAlignment="1">
      <alignment horizontal="center" vertical="center" wrapText="1"/>
    </xf>
    <xf numFmtId="165" fontId="56" fillId="2" borderId="22" xfId="0" applyNumberFormat="1" applyFont="1" applyFill="1" applyBorder="1" applyAlignment="1">
      <alignment horizontal="left" vertical="top" wrapText="1"/>
    </xf>
    <xf numFmtId="164" fontId="64" fillId="2" borderId="22" xfId="0" applyNumberFormat="1" applyFont="1" applyFill="1" applyBorder="1" applyAlignment="1">
      <alignment horizontal="center" vertical="center" wrapText="1"/>
    </xf>
    <xf numFmtId="164" fontId="64" fillId="2" borderId="22" xfId="0" applyNumberFormat="1" applyFont="1" applyFill="1" applyBorder="1" applyAlignment="1">
      <alignment horizontal="left" vertical="center" wrapText="1"/>
    </xf>
    <xf numFmtId="49" fontId="67" fillId="2" borderId="22" xfId="0" applyNumberFormat="1" applyFont="1" applyFill="1" applyBorder="1" applyAlignment="1" applyProtection="1">
      <alignment horizontal="center" vertical="center" wrapText="1"/>
      <protection locked="0"/>
    </xf>
    <xf numFmtId="164" fontId="67" fillId="2" borderId="22" xfId="0" applyFont="1" applyFill="1" applyBorder="1" applyAlignment="1" applyProtection="1">
      <alignment horizontal="left" vertical="top" wrapText="1"/>
      <protection locked="0"/>
    </xf>
    <xf numFmtId="164" fontId="54" fillId="2" borderId="22" xfId="0" applyFont="1" applyFill="1" applyBorder="1" applyAlignment="1" applyProtection="1">
      <alignment horizontal="left" vertical="top" wrapText="1"/>
      <protection locked="0"/>
    </xf>
    <xf numFmtId="0" fontId="67" fillId="2" borderId="22" xfId="0" applyNumberFormat="1" applyFont="1" applyFill="1" applyBorder="1" applyAlignment="1" applyProtection="1">
      <alignment horizontal="center" vertical="center" wrapText="1"/>
      <protection locked="0"/>
    </xf>
    <xf numFmtId="0" fontId="54" fillId="2" borderId="22" xfId="12" applyNumberFormat="1" applyFont="1" applyFill="1" applyBorder="1" applyAlignment="1">
      <alignment horizontal="left" vertical="top" wrapText="1"/>
    </xf>
    <xf numFmtId="0" fontId="54" fillId="2" borderId="22" xfId="12" applyNumberFormat="1" applyFont="1" applyFill="1" applyBorder="1" applyAlignment="1">
      <alignment horizontal="center" vertical="center" wrapText="1"/>
    </xf>
    <xf numFmtId="0" fontId="54" fillId="2" borderId="22" xfId="0" applyNumberFormat="1" applyFont="1" applyFill="1" applyBorder="1" applyAlignment="1" applyProtection="1">
      <alignment horizontal="center" vertical="center" wrapText="1"/>
      <protection locked="0"/>
    </xf>
    <xf numFmtId="49" fontId="54" fillId="2" borderId="22" xfId="12" applyNumberFormat="1" applyFont="1" applyFill="1" applyBorder="1" applyAlignment="1">
      <alignment horizontal="center" vertical="center" wrapText="1"/>
    </xf>
    <xf numFmtId="164" fontId="50" fillId="2" borderId="0" xfId="0" applyNumberFormat="1" applyFont="1" applyFill="1" applyBorder="1" applyAlignment="1">
      <alignment vertical="top" wrapText="1"/>
    </xf>
    <xf numFmtId="49" fontId="54" fillId="2" borderId="22" xfId="0" applyNumberFormat="1" applyFont="1" applyFill="1" applyBorder="1" applyAlignment="1" applyProtection="1">
      <alignment horizontal="center" vertical="center" wrapText="1"/>
      <protection locked="0"/>
    </xf>
    <xf numFmtId="0" fontId="53" fillId="2" borderId="22" xfId="0" applyNumberFormat="1" applyFont="1" applyFill="1" applyBorder="1" applyAlignment="1">
      <alignment horizontal="center" vertical="center" wrapText="1"/>
    </xf>
    <xf numFmtId="0" fontId="54" fillId="2" borderId="22" xfId="0" applyNumberFormat="1" applyFont="1" applyFill="1" applyBorder="1" applyAlignment="1" applyProtection="1">
      <alignment horizontal="left" vertical="top" wrapText="1"/>
      <protection locked="0"/>
    </xf>
    <xf numFmtId="0" fontId="55" fillId="2" borderId="22" xfId="0" applyNumberFormat="1" applyFont="1" applyFill="1" applyBorder="1" applyAlignment="1" applyProtection="1">
      <alignment horizontal="left" vertical="top" wrapText="1"/>
      <protection locked="0"/>
    </xf>
    <xf numFmtId="49" fontId="55" fillId="2" borderId="22" xfId="0" applyNumberFormat="1" applyFont="1" applyFill="1" applyBorder="1" applyAlignment="1" applyProtection="1">
      <alignment horizontal="center" vertical="center" wrapText="1"/>
      <protection locked="0"/>
    </xf>
    <xf numFmtId="164" fontId="21" fillId="2" borderId="0" xfId="0" applyNumberFormat="1" applyFont="1" applyFill="1" applyBorder="1" applyAlignment="1">
      <alignment vertical="top" wrapText="1"/>
    </xf>
    <xf numFmtId="164" fontId="54" fillId="2" borderId="19" xfId="0" applyNumberFormat="1" applyFont="1" applyFill="1" applyBorder="1" applyAlignment="1">
      <alignment horizontal="center" vertical="center" wrapText="1"/>
    </xf>
    <xf numFmtId="164" fontId="15" fillId="2" borderId="0" xfId="0" applyNumberFormat="1" applyFont="1" applyFill="1" applyBorder="1" applyAlignment="1">
      <alignment vertical="top" wrapText="1"/>
    </xf>
    <xf numFmtId="0" fontId="55" fillId="2" borderId="22" xfId="12" applyNumberFormat="1" applyFont="1" applyFill="1" applyBorder="1" applyAlignment="1">
      <alignment horizontal="center" vertical="center" wrapText="1"/>
    </xf>
    <xf numFmtId="166" fontId="62" fillId="2" borderId="19" xfId="0" applyNumberFormat="1" applyFont="1" applyFill="1" applyBorder="1" applyAlignment="1">
      <alignment horizontal="center" vertical="top" wrapText="1"/>
    </xf>
    <xf numFmtId="166" fontId="62" fillId="2" borderId="22" xfId="0" applyNumberFormat="1" applyFont="1" applyFill="1" applyBorder="1" applyAlignment="1">
      <alignment horizontal="left" vertical="top" wrapText="1"/>
    </xf>
    <xf numFmtId="49" fontId="62" fillId="2" borderId="22" xfId="0" applyNumberFormat="1" applyFont="1" applyFill="1" applyBorder="1" applyAlignment="1">
      <alignment horizontal="center" vertical="center" wrapText="1"/>
    </xf>
    <xf numFmtId="166" fontId="60" fillId="2" borderId="22" xfId="0" applyNumberFormat="1" applyFont="1" applyFill="1" applyBorder="1" applyAlignment="1">
      <alignment horizontal="left" vertical="top" wrapText="1"/>
    </xf>
    <xf numFmtId="49" fontId="60" fillId="2" borderId="22" xfId="0" applyNumberFormat="1" applyFont="1" applyFill="1" applyBorder="1" applyAlignment="1">
      <alignment horizontal="center" vertical="center" wrapText="1"/>
    </xf>
    <xf numFmtId="0" fontId="54" fillId="2" borderId="22" xfId="0" applyNumberFormat="1" applyFont="1" applyFill="1" applyBorder="1" applyAlignment="1">
      <alignment horizontal="left" vertical="top" wrapText="1"/>
    </xf>
    <xf numFmtId="0" fontId="56" fillId="2" borderId="22" xfId="0" applyNumberFormat="1" applyFont="1" applyFill="1" applyBorder="1" applyAlignment="1">
      <alignment horizontal="left" vertical="top" wrapText="1"/>
    </xf>
    <xf numFmtId="0" fontId="52" fillId="2" borderId="22" xfId="0" applyNumberFormat="1" applyFont="1" applyFill="1" applyBorder="1" applyAlignment="1">
      <alignment horizontal="left" vertical="top" wrapText="1"/>
    </xf>
    <xf numFmtId="0" fontId="51" fillId="2" borderId="22" xfId="0" applyNumberFormat="1" applyFont="1" applyFill="1" applyBorder="1" applyAlignment="1">
      <alignment horizontal="center" vertical="top" wrapText="1"/>
    </xf>
    <xf numFmtId="0" fontId="51" fillId="2" borderId="22" xfId="0" applyNumberFormat="1" applyFont="1" applyFill="1" applyBorder="1" applyAlignment="1">
      <alignment horizontal="left" vertical="top" wrapText="1"/>
    </xf>
    <xf numFmtId="0" fontId="53" fillId="2" borderId="22" xfId="0" applyNumberFormat="1" applyFont="1" applyFill="1" applyBorder="1" applyAlignment="1">
      <alignment horizontal="center" vertical="top" wrapText="1"/>
    </xf>
    <xf numFmtId="0" fontId="53" fillId="2" borderId="22" xfId="0" applyNumberFormat="1" applyFont="1" applyFill="1" applyBorder="1" applyAlignment="1">
      <alignment horizontal="left" vertical="top" wrapText="1"/>
    </xf>
    <xf numFmtId="166" fontId="62" fillId="2" borderId="22" xfId="0" applyNumberFormat="1" applyFont="1" applyFill="1" applyBorder="1" applyAlignment="1">
      <alignment horizontal="center" vertical="center" wrapText="1"/>
    </xf>
    <xf numFmtId="166" fontId="62" fillId="2" borderId="22" xfId="0" applyNumberFormat="1" applyFont="1" applyFill="1" applyBorder="1" applyAlignment="1">
      <alignment horizontal="left" vertical="center" wrapText="1"/>
    </xf>
    <xf numFmtId="165" fontId="58" fillId="2" borderId="19" xfId="0" applyNumberFormat="1" applyFont="1" applyFill="1" applyBorder="1" applyAlignment="1">
      <alignment horizontal="center" vertical="center" wrapText="1"/>
    </xf>
    <xf numFmtId="166" fontId="60" fillId="2" borderId="22" xfId="0" applyNumberFormat="1" applyFont="1" applyFill="1" applyBorder="1" applyAlignment="1">
      <alignment horizontal="center" vertical="top" wrapText="1"/>
    </xf>
    <xf numFmtId="164" fontId="16" fillId="2" borderId="0" xfId="0" applyNumberFormat="1" applyFont="1" applyFill="1" applyBorder="1" applyAlignment="1">
      <alignment vertical="center" wrapText="1"/>
    </xf>
    <xf numFmtId="0" fontId="59" fillId="2" borderId="19" xfId="593" applyNumberFormat="1" applyFont="1" applyFill="1" applyBorder="1" applyProtection="1">
      <alignment horizontal="left" vertical="top" wrapText="1"/>
    </xf>
    <xf numFmtId="49" fontId="59" fillId="2" borderId="19" xfId="594" applyNumberFormat="1" applyFont="1" applyFill="1" applyBorder="1" applyAlignment="1" applyProtection="1">
      <alignment horizontal="center" vertical="center" shrinkToFit="1"/>
    </xf>
    <xf numFmtId="49" fontId="64" fillId="2" borderId="19" xfId="0" applyNumberFormat="1" applyFont="1" applyFill="1" applyBorder="1" applyAlignment="1">
      <alignment horizontal="center" vertical="center" wrapText="1"/>
    </xf>
    <xf numFmtId="49" fontId="59" fillId="2" borderId="22" xfId="0" applyNumberFormat="1" applyFont="1" applyFill="1" applyBorder="1" applyAlignment="1">
      <alignment horizontal="left" vertical="center" wrapText="1"/>
    </xf>
    <xf numFmtId="0" fontId="62" fillId="2" borderId="22" xfId="0" applyNumberFormat="1" applyFont="1" applyFill="1" applyBorder="1" applyAlignment="1">
      <alignment horizontal="center" vertical="center" wrapText="1"/>
    </xf>
    <xf numFmtId="164" fontId="19" fillId="2" borderId="0" xfId="0" applyNumberFormat="1" applyFont="1" applyFill="1" applyBorder="1" applyAlignment="1">
      <alignment vertical="center" wrapText="1"/>
    </xf>
    <xf numFmtId="166" fontId="60" fillId="2" borderId="22" xfId="0" applyNumberFormat="1" applyFont="1" applyFill="1" applyBorder="1" applyAlignment="1">
      <alignment horizontal="left" vertical="center" wrapText="1"/>
    </xf>
    <xf numFmtId="0" fontId="60" fillId="2" borderId="22" xfId="0" applyNumberFormat="1" applyFont="1" applyFill="1" applyBorder="1" applyAlignment="1">
      <alignment horizontal="center" vertical="center" wrapText="1"/>
    </xf>
    <xf numFmtId="166" fontId="63" fillId="2" borderId="22" xfId="0" applyNumberFormat="1" applyFont="1" applyFill="1" applyBorder="1" applyAlignment="1">
      <alignment horizontal="left" vertical="top" wrapText="1"/>
    </xf>
    <xf numFmtId="49" fontId="63" fillId="2" borderId="22" xfId="0" applyNumberFormat="1" applyFont="1" applyFill="1" applyBorder="1" applyAlignment="1">
      <alignment horizontal="center" vertical="center" wrapText="1"/>
    </xf>
    <xf numFmtId="166" fontId="54" fillId="2" borderId="22" xfId="0" applyNumberFormat="1" applyFont="1" applyFill="1" applyBorder="1" applyAlignment="1">
      <alignment horizontal="left" vertical="top" wrapText="1"/>
    </xf>
    <xf numFmtId="164" fontId="55" fillId="2" borderId="22" xfId="0" applyFont="1" applyFill="1" applyBorder="1" applyAlignment="1">
      <alignment horizontal="left" vertical="top" wrapText="1"/>
    </xf>
    <xf numFmtId="0" fontId="55" fillId="2" borderId="22" xfId="0" applyNumberFormat="1" applyFont="1" applyFill="1" applyBorder="1" applyAlignment="1">
      <alignment horizontal="center" vertical="center" wrapText="1"/>
    </xf>
    <xf numFmtId="164" fontId="54" fillId="2" borderId="22" xfId="0" applyFont="1" applyFill="1" applyBorder="1" applyAlignment="1">
      <alignment horizontal="left" vertical="top" wrapText="1"/>
    </xf>
    <xf numFmtId="49" fontId="54" fillId="2" borderId="22" xfId="0" applyNumberFormat="1" applyFont="1" applyFill="1" applyBorder="1" applyAlignment="1">
      <alignment horizontal="left" vertical="top" wrapText="1"/>
    </xf>
    <xf numFmtId="0" fontId="67" fillId="2" borderId="22" xfId="1" applyFont="1" applyFill="1" applyBorder="1" applyAlignment="1">
      <alignment horizontal="center" vertical="center" wrapText="1"/>
    </xf>
    <xf numFmtId="0" fontId="67" fillId="2" borderId="22" xfId="1" applyFont="1" applyFill="1" applyBorder="1" applyAlignment="1">
      <alignment horizontal="left" vertical="center" wrapText="1"/>
    </xf>
    <xf numFmtId="49" fontId="67" fillId="2" borderId="22" xfId="1" applyNumberFormat="1" applyFont="1" applyFill="1" applyBorder="1" applyAlignment="1">
      <alignment horizontal="center" vertical="center" wrapText="1"/>
    </xf>
    <xf numFmtId="164" fontId="19" fillId="2" borderId="0" xfId="0" applyNumberFormat="1" applyFont="1" applyFill="1" applyBorder="1" applyAlignment="1">
      <alignment horizontal="center" vertical="center" wrapText="1"/>
    </xf>
    <xf numFmtId="0" fontId="67" fillId="2" borderId="22" xfId="0" applyNumberFormat="1" applyFont="1" applyFill="1" applyBorder="1" applyAlignment="1">
      <alignment horizontal="left" vertical="top" wrapText="1"/>
    </xf>
    <xf numFmtId="4" fontId="54" fillId="2" borderId="19" xfId="0" applyNumberFormat="1" applyFont="1" applyFill="1" applyBorder="1" applyAlignment="1" applyProtection="1">
      <alignment horizontal="left" vertical="top" wrapText="1"/>
    </xf>
    <xf numFmtId="4" fontId="67" fillId="2" borderId="19" xfId="0" applyNumberFormat="1" applyFont="1" applyFill="1" applyBorder="1" applyAlignment="1" applyProtection="1">
      <alignment vertical="top" wrapText="1"/>
    </xf>
    <xf numFmtId="4" fontId="54" fillId="2" borderId="19" xfId="0" applyNumberFormat="1" applyFont="1" applyFill="1" applyBorder="1" applyAlignment="1" applyProtection="1">
      <alignment vertical="top" wrapText="1"/>
    </xf>
    <xf numFmtId="164" fontId="52" fillId="2" borderId="19" xfId="0" applyFont="1" applyFill="1" applyBorder="1" applyAlignment="1">
      <alignment vertical="center" wrapText="1"/>
    </xf>
    <xf numFmtId="164" fontId="52" fillId="2" borderId="19" xfId="0" applyFont="1" applyFill="1" applyBorder="1" applyAlignment="1">
      <alignment horizontal="left" vertical="center" wrapText="1"/>
    </xf>
    <xf numFmtId="4" fontId="67" fillId="2" borderId="22" xfId="0" applyNumberFormat="1" applyFont="1" applyFill="1" applyBorder="1" applyAlignment="1" applyProtection="1">
      <alignment horizontal="left" vertical="top" wrapText="1"/>
    </xf>
    <xf numFmtId="0" fontId="59" fillId="2" borderId="19" xfId="0" applyNumberFormat="1" applyFont="1" applyFill="1" applyBorder="1" applyAlignment="1">
      <alignment vertical="top" wrapText="1"/>
    </xf>
    <xf numFmtId="0" fontId="59" fillId="2" borderId="22" xfId="0" applyNumberFormat="1" applyFont="1" applyFill="1" applyBorder="1" applyAlignment="1">
      <alignment horizontal="left" vertical="top" wrapText="1"/>
    </xf>
    <xf numFmtId="0" fontId="61" fillId="2" borderId="19" xfId="0" applyNumberFormat="1" applyFont="1" applyFill="1" applyBorder="1" applyAlignment="1">
      <alignment vertical="top" wrapText="1"/>
    </xf>
    <xf numFmtId="0" fontId="61" fillId="2" borderId="22" xfId="0" applyNumberFormat="1" applyFont="1" applyFill="1" applyBorder="1" applyAlignment="1">
      <alignment horizontal="left" vertical="top" wrapText="1"/>
    </xf>
    <xf numFmtId="0" fontId="59" fillId="2" borderId="22" xfId="0" applyNumberFormat="1" applyFont="1" applyFill="1" applyBorder="1" applyAlignment="1">
      <alignment vertical="top" wrapText="1"/>
    </xf>
    <xf numFmtId="0" fontId="61" fillId="2" borderId="22" xfId="0" applyNumberFormat="1" applyFont="1" applyFill="1" applyBorder="1" applyAlignment="1">
      <alignment vertical="top" wrapText="1"/>
    </xf>
    <xf numFmtId="164" fontId="55" fillId="2" borderId="22" xfId="0" applyFont="1" applyFill="1" applyBorder="1" applyAlignment="1" applyProtection="1">
      <alignment horizontal="left" vertical="top" wrapText="1"/>
      <protection locked="0"/>
    </xf>
    <xf numFmtId="164" fontId="46" fillId="2" borderId="0" xfId="0" applyNumberFormat="1" applyFont="1" applyFill="1" applyBorder="1" applyAlignment="1">
      <alignment vertical="top" wrapText="1"/>
    </xf>
    <xf numFmtId="0" fontId="52" fillId="2" borderId="22" xfId="0" applyNumberFormat="1" applyFont="1" applyFill="1" applyBorder="1" applyAlignment="1">
      <alignment horizontal="left" vertical="center" wrapText="1"/>
    </xf>
    <xf numFmtId="164" fontId="48" fillId="2" borderId="0" xfId="0" applyNumberFormat="1" applyFont="1" applyFill="1" applyBorder="1" applyAlignment="1">
      <alignment vertical="top" wrapText="1"/>
    </xf>
    <xf numFmtId="0" fontId="54" fillId="2" borderId="19" xfId="0" applyNumberFormat="1" applyFont="1" applyFill="1" applyBorder="1" applyAlignment="1">
      <alignment vertical="top" wrapText="1"/>
    </xf>
    <xf numFmtId="0" fontId="55" fillId="2" borderId="22" xfId="0" applyNumberFormat="1" applyFont="1" applyFill="1" applyBorder="1" applyAlignment="1">
      <alignment vertical="top" wrapText="1"/>
    </xf>
    <xf numFmtId="164" fontId="67" fillId="2" borderId="22" xfId="0" applyNumberFormat="1" applyFont="1" applyFill="1" applyBorder="1" applyAlignment="1">
      <alignment horizontal="center" vertical="center" wrapText="1"/>
    </xf>
    <xf numFmtId="0" fontId="54" fillId="2" borderId="22" xfId="0" applyNumberFormat="1" applyFont="1" applyFill="1" applyBorder="1" applyAlignment="1">
      <alignment vertical="top" wrapText="1"/>
    </xf>
    <xf numFmtId="164" fontId="59" fillId="2" borderId="19" xfId="0" applyNumberFormat="1" applyFont="1" applyFill="1" applyBorder="1" applyAlignment="1">
      <alignment vertical="top" wrapText="1"/>
    </xf>
    <xf numFmtId="49" fontId="65" fillId="2" borderId="22" xfId="0" applyNumberFormat="1" applyFont="1" applyFill="1" applyBorder="1" applyAlignment="1">
      <alignment horizontal="center" vertical="center" wrapText="1"/>
    </xf>
    <xf numFmtId="164" fontId="22" fillId="2" borderId="0" xfId="0" applyNumberFormat="1" applyFont="1" applyFill="1" applyBorder="1" applyAlignment="1">
      <alignment vertical="top" wrapText="1"/>
    </xf>
    <xf numFmtId="2" fontId="54" fillId="2" borderId="22" xfId="0" applyNumberFormat="1" applyFont="1" applyFill="1" applyBorder="1" applyAlignment="1" applyProtection="1">
      <alignment horizontal="left" vertical="top" wrapText="1"/>
      <protection locked="0"/>
    </xf>
    <xf numFmtId="3" fontId="54" fillId="2" borderId="22" xfId="0" applyNumberFormat="1" applyFont="1" applyFill="1" applyBorder="1" applyAlignment="1">
      <alignment horizontal="left" vertical="top" wrapText="1"/>
    </xf>
    <xf numFmtId="164" fontId="20" fillId="2" borderId="0" xfId="0" applyNumberFormat="1" applyFont="1" applyFill="1" applyBorder="1" applyAlignment="1">
      <alignment vertical="top" wrapText="1"/>
    </xf>
    <xf numFmtId="164" fontId="59" fillId="2" borderId="22" xfId="0" applyNumberFormat="1" applyFont="1" applyFill="1" applyBorder="1" applyAlignment="1">
      <alignment horizontal="left" vertical="top" wrapText="1"/>
    </xf>
    <xf numFmtId="0" fontId="55" fillId="2" borderId="22" xfId="0" applyNumberFormat="1" applyFont="1" applyFill="1" applyBorder="1" applyAlignment="1" applyProtection="1">
      <alignment horizontal="center" vertical="center" wrapText="1"/>
      <protection locked="0"/>
    </xf>
    <xf numFmtId="164" fontId="45" fillId="2" borderId="0" xfId="0" applyNumberFormat="1" applyFont="1" applyFill="1" applyBorder="1" applyAlignment="1">
      <alignment horizontal="left" vertical="top" wrapText="1"/>
    </xf>
    <xf numFmtId="49" fontId="45" fillId="2" borderId="0" xfId="0" applyNumberFormat="1" applyFont="1" applyFill="1" applyBorder="1" applyAlignment="1">
      <alignment horizontal="center" vertical="center" wrapText="1"/>
    </xf>
    <xf numFmtId="0" fontId="45" fillId="2" borderId="0" xfId="0" applyNumberFormat="1" applyFont="1" applyFill="1" applyBorder="1" applyAlignment="1">
      <alignment horizontal="center" vertical="center" wrapText="1"/>
    </xf>
    <xf numFmtId="164" fontId="45" fillId="2" borderId="0" xfId="0" applyNumberFormat="1" applyFont="1" applyFill="1" applyBorder="1" applyAlignment="1">
      <alignment horizontal="center" wrapText="1"/>
    </xf>
    <xf numFmtId="164" fontId="44" fillId="2" borderId="0" xfId="0" applyNumberFormat="1" applyFont="1" applyFill="1" applyBorder="1" applyAlignment="1">
      <alignment horizontal="center" vertical="center" wrapText="1"/>
    </xf>
    <xf numFmtId="164" fontId="44" fillId="2" borderId="0" xfId="0" applyNumberFormat="1" applyFont="1" applyFill="1" applyBorder="1" applyAlignment="1">
      <alignment vertical="top" wrapText="1"/>
    </xf>
    <xf numFmtId="165" fontId="44" fillId="2" borderId="0" xfId="0" applyNumberFormat="1" applyFont="1" applyFill="1" applyBorder="1" applyAlignment="1">
      <alignment vertical="top" wrapText="1"/>
    </xf>
    <xf numFmtId="164" fontId="44" fillId="2" borderId="0" xfId="0" applyNumberFormat="1" applyFont="1" applyFill="1" applyBorder="1" applyAlignment="1">
      <alignment horizontal="center" wrapText="1"/>
    </xf>
    <xf numFmtId="164" fontId="16" fillId="2" borderId="0" xfId="0" applyNumberFormat="1" applyFont="1" applyFill="1" applyBorder="1" applyAlignment="1">
      <alignment horizontal="center" vertical="center" wrapText="1"/>
    </xf>
    <xf numFmtId="165" fontId="16" fillId="2" borderId="0" xfId="0" applyNumberFormat="1" applyFont="1" applyFill="1" applyBorder="1" applyAlignment="1">
      <alignment vertical="top" wrapText="1"/>
    </xf>
    <xf numFmtId="164" fontId="16" fillId="2" borderId="0" xfId="0" applyNumberFormat="1" applyFont="1" applyFill="1" applyBorder="1" applyAlignment="1">
      <alignment horizontal="center" wrapText="1"/>
    </xf>
    <xf numFmtId="164" fontId="67" fillId="2" borderId="19" xfId="0" applyFont="1" applyFill="1" applyBorder="1" applyAlignment="1">
      <alignment horizontal="center" vertical="center" textRotation="90" wrapText="1"/>
    </xf>
    <xf numFmtId="165" fontId="67" fillId="2" borderId="19" xfId="0" applyNumberFormat="1" applyFont="1" applyFill="1" applyBorder="1" applyAlignment="1">
      <alignment horizontal="center" vertical="center" textRotation="90" wrapText="1"/>
    </xf>
    <xf numFmtId="164" fontId="67" fillId="2" borderId="21" xfId="0" applyFont="1" applyFill="1" applyBorder="1" applyAlignment="1">
      <alignment horizontal="center" vertical="center" textRotation="90" wrapText="1"/>
    </xf>
    <xf numFmtId="164" fontId="51" fillId="2" borderId="22" xfId="0" applyFont="1" applyFill="1" applyBorder="1" applyAlignment="1">
      <alignment horizontal="center" vertical="center" wrapText="1"/>
    </xf>
    <xf numFmtId="49" fontId="52" fillId="2" borderId="22" xfId="0" applyNumberFormat="1" applyFont="1" applyFill="1" applyBorder="1" applyAlignment="1">
      <alignment horizontal="center" vertical="center" wrapText="1"/>
    </xf>
    <xf numFmtId="164" fontId="67" fillId="2" borderId="19" xfId="0" applyFont="1" applyFill="1" applyBorder="1" applyAlignment="1">
      <alignment horizontal="center" vertical="center" wrapText="1"/>
    </xf>
    <xf numFmtId="49" fontId="46" fillId="2" borderId="0" xfId="0" applyNumberFormat="1" applyFont="1" applyFill="1" applyBorder="1" applyAlignment="1">
      <alignment horizontal="center" vertical="center" wrapText="1"/>
    </xf>
    <xf numFmtId="164" fontId="67" fillId="2" borderId="22" xfId="0" applyFont="1" applyFill="1" applyBorder="1" applyAlignment="1">
      <alignment horizontal="center" vertical="center" wrapText="1"/>
    </xf>
    <xf numFmtId="165" fontId="54" fillId="2" borderId="19" xfId="0" applyNumberFormat="1" applyFont="1" applyFill="1" applyBorder="1" applyAlignment="1">
      <alignment horizontal="center" vertical="center" wrapText="1"/>
    </xf>
    <xf numFmtId="165" fontId="52" fillId="2" borderId="21" xfId="0" applyNumberFormat="1" applyFont="1" applyFill="1" applyBorder="1" applyAlignment="1">
      <alignment horizontal="center" vertical="center" wrapText="1"/>
    </xf>
    <xf numFmtId="165" fontId="56" fillId="2" borderId="21" xfId="0" applyNumberFormat="1" applyFont="1" applyFill="1" applyBorder="1" applyAlignment="1">
      <alignment horizontal="center" vertical="center" wrapText="1"/>
    </xf>
    <xf numFmtId="165" fontId="55" fillId="2" borderId="19" xfId="0" applyNumberFormat="1" applyFont="1" applyFill="1" applyBorder="1" applyAlignment="1">
      <alignment horizontal="center" vertical="center" wrapText="1"/>
    </xf>
    <xf numFmtId="165" fontId="54" fillId="2" borderId="21" xfId="0" applyNumberFormat="1" applyFont="1" applyFill="1" applyBorder="1" applyAlignment="1">
      <alignment horizontal="center" vertical="center" wrapText="1"/>
    </xf>
    <xf numFmtId="165" fontId="54" fillId="2" borderId="19" xfId="12" applyNumberFormat="1" applyFont="1" applyFill="1" applyBorder="1" applyAlignment="1">
      <alignment horizontal="center" vertical="center" wrapText="1"/>
    </xf>
    <xf numFmtId="165" fontId="55" fillId="2" borderId="19" xfId="12" applyNumberFormat="1" applyFont="1" applyFill="1" applyBorder="1" applyAlignment="1">
      <alignment horizontal="center" vertical="center" wrapText="1"/>
    </xf>
    <xf numFmtId="165" fontId="55" fillId="2" borderId="21" xfId="0" applyNumberFormat="1" applyFont="1" applyFill="1" applyBorder="1" applyAlignment="1">
      <alignment horizontal="center" vertical="center" wrapText="1"/>
    </xf>
    <xf numFmtId="165" fontId="54" fillId="2" borderId="19" xfId="0" applyNumberFormat="1" applyFont="1" applyFill="1" applyBorder="1" applyAlignment="1" applyProtection="1">
      <alignment horizontal="center" vertical="center" wrapText="1"/>
      <protection locked="0"/>
    </xf>
    <xf numFmtId="165" fontId="53" fillId="2" borderId="19" xfId="0" applyNumberFormat="1" applyFont="1" applyFill="1" applyBorder="1" applyAlignment="1">
      <alignment horizontal="center" vertical="center" wrapText="1"/>
    </xf>
    <xf numFmtId="165" fontId="53" fillId="2" borderId="21" xfId="0" applyNumberFormat="1" applyFont="1" applyFill="1" applyBorder="1" applyAlignment="1">
      <alignment horizontal="center" vertical="center" wrapText="1"/>
    </xf>
    <xf numFmtId="165" fontId="57" fillId="2" borderId="19" xfId="0" applyNumberFormat="1" applyFont="1" applyFill="1" applyBorder="1" applyAlignment="1">
      <alignment horizontal="center" vertical="center" wrapText="1"/>
    </xf>
    <xf numFmtId="165" fontId="57" fillId="2" borderId="21" xfId="0" applyNumberFormat="1" applyFont="1" applyFill="1" applyBorder="1" applyAlignment="1">
      <alignment horizontal="center" vertical="center" wrapText="1"/>
    </xf>
    <xf numFmtId="165" fontId="59" fillId="2" borderId="19" xfId="0" applyNumberFormat="1" applyFont="1" applyFill="1" applyBorder="1" applyAlignment="1">
      <alignment horizontal="center" vertical="center" wrapText="1"/>
    </xf>
    <xf numFmtId="165" fontId="59" fillId="2" borderId="21" xfId="0" applyNumberFormat="1" applyFont="1" applyFill="1" applyBorder="1" applyAlignment="1">
      <alignment horizontal="center" vertical="center" wrapText="1"/>
    </xf>
    <xf numFmtId="165" fontId="60" fillId="2" borderId="19" xfId="0" applyNumberFormat="1" applyFont="1" applyFill="1" applyBorder="1" applyAlignment="1">
      <alignment horizontal="center" vertical="center" wrapText="1"/>
    </xf>
    <xf numFmtId="165" fontId="61" fillId="2" borderId="19" xfId="0" applyNumberFormat="1" applyFont="1" applyFill="1" applyBorder="1" applyAlignment="1">
      <alignment horizontal="center" vertical="center" wrapText="1"/>
    </xf>
    <xf numFmtId="165" fontId="62" fillId="2" borderId="19" xfId="0" applyNumberFormat="1" applyFont="1" applyFill="1" applyBorder="1" applyAlignment="1">
      <alignment horizontal="center" vertical="center" wrapText="1"/>
    </xf>
    <xf numFmtId="165" fontId="51" fillId="2" borderId="19" xfId="2" applyNumberFormat="1" applyFont="1" applyFill="1" applyBorder="1" applyAlignment="1">
      <alignment horizontal="center" vertical="center" wrapText="1"/>
    </xf>
    <xf numFmtId="165" fontId="51" fillId="2" borderId="21" xfId="2" applyNumberFormat="1" applyFont="1" applyFill="1" applyBorder="1" applyAlignment="1">
      <alignment horizontal="center" vertical="center" wrapText="1"/>
    </xf>
    <xf numFmtId="165" fontId="59" fillId="2" borderId="19" xfId="2" applyNumberFormat="1" applyFont="1" applyFill="1" applyBorder="1" applyAlignment="1">
      <alignment horizontal="center" vertical="center" wrapText="1"/>
    </xf>
    <xf numFmtId="165" fontId="54" fillId="2" borderId="19" xfId="2" applyNumberFormat="1" applyFont="1" applyFill="1" applyBorder="1" applyAlignment="1">
      <alignment horizontal="center" vertical="center" wrapText="1"/>
    </xf>
    <xf numFmtId="165" fontId="52" fillId="2" borderId="19" xfId="2" applyNumberFormat="1" applyFont="1" applyFill="1" applyBorder="1" applyAlignment="1">
      <alignment horizontal="center" vertical="center" wrapText="1"/>
    </xf>
    <xf numFmtId="165" fontId="59" fillId="2" borderId="21" xfId="2" applyNumberFormat="1" applyFont="1" applyFill="1" applyBorder="1" applyAlignment="1">
      <alignment horizontal="center" vertical="center" wrapText="1"/>
    </xf>
    <xf numFmtId="165" fontId="54" fillId="2" borderId="21" xfId="2" applyNumberFormat="1" applyFont="1" applyFill="1" applyBorder="1" applyAlignment="1">
      <alignment horizontal="center" vertical="center" wrapText="1"/>
    </xf>
    <xf numFmtId="165" fontId="52" fillId="2" borderId="21" xfId="2" applyNumberFormat="1" applyFont="1" applyFill="1" applyBorder="1" applyAlignment="1">
      <alignment horizontal="center" vertical="center" wrapText="1"/>
    </xf>
    <xf numFmtId="165" fontId="64" fillId="2" borderId="19" xfId="0" applyNumberFormat="1" applyFont="1" applyFill="1" applyBorder="1" applyAlignment="1">
      <alignment horizontal="center" vertical="center" wrapText="1"/>
    </xf>
    <xf numFmtId="165" fontId="64" fillId="2" borderId="21" xfId="0" applyNumberFormat="1" applyFont="1" applyFill="1" applyBorder="1" applyAlignment="1">
      <alignment horizontal="center" vertical="center" wrapText="1"/>
    </xf>
    <xf numFmtId="165" fontId="65" fillId="2" borderId="19" xfId="0" applyNumberFormat="1" applyFont="1" applyFill="1" applyBorder="1" applyAlignment="1">
      <alignment horizontal="center" vertical="center" wrapText="1"/>
    </xf>
    <xf numFmtId="165" fontId="65" fillId="2" borderId="21" xfId="0" applyNumberFormat="1" applyFont="1" applyFill="1" applyBorder="1" applyAlignment="1">
      <alignment horizontal="center" vertical="center" wrapText="1"/>
    </xf>
    <xf numFmtId="165" fontId="61" fillId="2" borderId="21" xfId="0" applyNumberFormat="1" applyFont="1" applyFill="1" applyBorder="1" applyAlignment="1">
      <alignment horizontal="center" vertical="center" wrapText="1"/>
    </xf>
    <xf numFmtId="165" fontId="57" fillId="2" borderId="19" xfId="0" applyNumberFormat="1" applyFont="1" applyFill="1" applyBorder="1" applyAlignment="1" applyProtection="1">
      <alignment horizontal="center" vertical="center" wrapText="1"/>
      <protection locked="0"/>
    </xf>
    <xf numFmtId="165" fontId="51" fillId="2" borderId="24" xfId="0" applyNumberFormat="1" applyFont="1" applyFill="1" applyBorder="1" applyAlignment="1">
      <alignment horizontal="center" vertical="center" wrapText="1"/>
    </xf>
    <xf numFmtId="165" fontId="64" fillId="2" borderId="24" xfId="0" applyNumberFormat="1" applyFont="1" applyFill="1" applyBorder="1" applyAlignment="1">
      <alignment horizontal="center" vertical="center" wrapText="1"/>
    </xf>
    <xf numFmtId="166" fontId="60" fillId="27" borderId="22" xfId="0" applyNumberFormat="1" applyFont="1" applyFill="1" applyBorder="1" applyAlignment="1">
      <alignment horizontal="left" vertical="top" wrapText="1"/>
    </xf>
    <xf numFmtId="165" fontId="54" fillId="27" borderId="19" xfId="0" applyNumberFormat="1" applyFont="1" applyFill="1" applyBorder="1" applyAlignment="1">
      <alignment horizontal="center" vertical="center" wrapText="1"/>
    </xf>
    <xf numFmtId="165" fontId="52" fillId="27" borderId="19"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top" wrapText="1"/>
    </xf>
    <xf numFmtId="164" fontId="67" fillId="0" borderId="19" xfId="0" applyFont="1" applyFill="1" applyBorder="1" applyAlignment="1">
      <alignment horizontal="center" vertical="center" wrapText="1"/>
    </xf>
    <xf numFmtId="0" fontId="52" fillId="0" borderId="22" xfId="0" applyNumberFormat="1" applyFont="1" applyFill="1" applyBorder="1" applyAlignment="1">
      <alignment horizontal="center" vertical="center" wrapText="1"/>
    </xf>
    <xf numFmtId="165" fontId="67" fillId="0" borderId="19" xfId="0" applyNumberFormat="1" applyFont="1" applyFill="1" applyBorder="1" applyAlignment="1">
      <alignment horizontal="center" vertical="center" wrapText="1"/>
    </xf>
    <xf numFmtId="165" fontId="51" fillId="0" borderId="19" xfId="0" applyNumberFormat="1" applyFont="1" applyFill="1" applyBorder="1" applyAlignment="1">
      <alignment horizontal="center" vertical="center" wrapText="1"/>
    </xf>
    <xf numFmtId="165" fontId="52" fillId="0" borderId="19" xfId="0" applyNumberFormat="1" applyFont="1" applyFill="1" applyBorder="1" applyAlignment="1">
      <alignment horizontal="center" vertical="center" wrapText="1"/>
    </xf>
    <xf numFmtId="165" fontId="56" fillId="0" borderId="19" xfId="0" applyNumberFormat="1" applyFont="1" applyFill="1" applyBorder="1" applyAlignment="1">
      <alignment horizontal="center" vertical="center" wrapText="1"/>
    </xf>
    <xf numFmtId="165" fontId="54" fillId="0" borderId="19" xfId="0" applyNumberFormat="1" applyFont="1" applyFill="1" applyBorder="1" applyAlignment="1">
      <alignment horizontal="center" vertical="center" wrapText="1"/>
    </xf>
    <xf numFmtId="165" fontId="54" fillId="0" borderId="19" xfId="12" applyNumberFormat="1" applyFont="1" applyFill="1" applyBorder="1" applyAlignment="1">
      <alignment horizontal="center" vertical="center" wrapText="1"/>
    </xf>
    <xf numFmtId="165" fontId="55" fillId="0" borderId="19" xfId="12" applyNumberFormat="1" applyFont="1" applyFill="1" applyBorder="1" applyAlignment="1">
      <alignment horizontal="center" vertical="center" wrapText="1"/>
    </xf>
    <xf numFmtId="165" fontId="55" fillId="0" borderId="19" xfId="0" applyNumberFormat="1" applyFont="1" applyFill="1" applyBorder="1" applyAlignment="1">
      <alignment horizontal="center" vertical="center" wrapText="1"/>
    </xf>
    <xf numFmtId="165" fontId="54" fillId="0" borderId="19" xfId="0" applyNumberFormat="1" applyFont="1" applyFill="1" applyBorder="1" applyAlignment="1" applyProtection="1">
      <alignment horizontal="center" vertical="center" wrapText="1"/>
      <protection locked="0"/>
    </xf>
    <xf numFmtId="165" fontId="55" fillId="0" borderId="19" xfId="0" applyNumberFormat="1" applyFont="1" applyFill="1" applyBorder="1" applyAlignment="1" applyProtection="1">
      <alignment horizontal="center" vertical="center" wrapText="1"/>
      <protection locked="0"/>
    </xf>
    <xf numFmtId="165" fontId="53" fillId="0" borderId="19" xfId="0" applyNumberFormat="1" applyFont="1" applyFill="1" applyBorder="1" applyAlignment="1">
      <alignment horizontal="center" vertical="center" wrapText="1"/>
    </xf>
    <xf numFmtId="165" fontId="58" fillId="0" borderId="19" xfId="0" applyNumberFormat="1" applyFont="1" applyFill="1" applyBorder="1" applyAlignment="1">
      <alignment horizontal="center" vertical="center" wrapText="1"/>
    </xf>
    <xf numFmtId="165" fontId="60" fillId="0" borderId="19" xfId="0" applyNumberFormat="1" applyFont="1" applyFill="1" applyBorder="1" applyAlignment="1">
      <alignment horizontal="center" vertical="center" wrapText="1"/>
    </xf>
    <xf numFmtId="165" fontId="61" fillId="0" borderId="19" xfId="0" applyNumberFormat="1" applyFont="1" applyFill="1" applyBorder="1" applyAlignment="1">
      <alignment horizontal="center" vertical="center" wrapText="1"/>
    </xf>
    <xf numFmtId="165" fontId="59" fillId="0" borderId="19" xfId="0" applyNumberFormat="1" applyFont="1" applyFill="1" applyBorder="1" applyAlignment="1">
      <alignment horizontal="center" vertical="center" wrapText="1"/>
    </xf>
    <xf numFmtId="165" fontId="62" fillId="0" borderId="19" xfId="0" applyNumberFormat="1" applyFont="1" applyFill="1" applyBorder="1" applyAlignment="1">
      <alignment horizontal="center" vertical="center" wrapText="1"/>
    </xf>
    <xf numFmtId="165" fontId="51" fillId="0" borderId="19" xfId="2" applyNumberFormat="1" applyFont="1" applyFill="1" applyBorder="1" applyAlignment="1">
      <alignment horizontal="center" vertical="center" wrapText="1"/>
    </xf>
    <xf numFmtId="165" fontId="59" fillId="0" borderId="19" xfId="2" applyNumberFormat="1" applyFont="1" applyFill="1" applyBorder="1" applyAlignment="1">
      <alignment horizontal="center" vertical="center" wrapText="1"/>
    </xf>
    <xf numFmtId="165" fontId="52" fillId="0" borderId="19" xfId="2" applyNumberFormat="1" applyFont="1" applyFill="1" applyBorder="1" applyAlignment="1">
      <alignment horizontal="center" vertical="center" wrapText="1"/>
    </xf>
    <xf numFmtId="165" fontId="63" fillId="0" borderId="19" xfId="0" applyNumberFormat="1" applyFont="1" applyFill="1" applyBorder="1" applyAlignment="1">
      <alignment horizontal="center" vertical="center" wrapText="1"/>
    </xf>
    <xf numFmtId="165" fontId="64" fillId="0" borderId="19" xfId="0" applyNumberFormat="1" applyFont="1" applyFill="1" applyBorder="1" applyAlignment="1">
      <alignment horizontal="center" vertical="center" wrapText="1"/>
    </xf>
    <xf numFmtId="165" fontId="57" fillId="0" borderId="19" xfId="0" applyNumberFormat="1" applyFont="1" applyFill="1" applyBorder="1" applyAlignment="1" applyProtection="1">
      <alignment horizontal="center" vertical="center" wrapText="1"/>
      <protection locked="0"/>
    </xf>
    <xf numFmtId="164" fontId="45" fillId="0" borderId="0" xfId="0" applyNumberFormat="1" applyFont="1" applyFill="1" applyBorder="1" applyAlignment="1">
      <alignment horizontal="left" vertical="top" wrapText="1"/>
    </xf>
    <xf numFmtId="165" fontId="57" fillId="0" borderId="19" xfId="0" applyNumberFormat="1" applyFont="1" applyFill="1" applyBorder="1" applyAlignment="1">
      <alignment horizontal="center" vertical="center" wrapText="1"/>
    </xf>
    <xf numFmtId="165" fontId="54" fillId="0" borderId="19" xfId="2" applyNumberFormat="1" applyFont="1" applyFill="1" applyBorder="1" applyAlignment="1">
      <alignment horizontal="center" vertical="center" wrapText="1"/>
    </xf>
    <xf numFmtId="165" fontId="65" fillId="0" borderId="19" xfId="0" applyNumberFormat="1" applyFont="1" applyFill="1" applyBorder="1" applyAlignment="1">
      <alignment horizontal="center" vertical="center" wrapText="1"/>
    </xf>
    <xf numFmtId="164" fontId="44" fillId="0" borderId="0" xfId="0" applyNumberFormat="1" applyFont="1" applyFill="1" applyBorder="1" applyAlignment="1">
      <alignment vertical="top" wrapText="1"/>
    </xf>
    <xf numFmtId="164" fontId="16" fillId="0" borderId="0" xfId="0" applyNumberFormat="1" applyFont="1" applyFill="1" applyBorder="1" applyAlignment="1">
      <alignment vertical="top" wrapText="1"/>
    </xf>
    <xf numFmtId="164" fontId="67" fillId="0" borderId="19" xfId="0" applyFont="1" applyFill="1" applyBorder="1" applyAlignment="1">
      <alignment horizontal="center" vertical="center" textRotation="90" wrapText="1"/>
    </xf>
    <xf numFmtId="165" fontId="52" fillId="0" borderId="21" xfId="0" applyNumberFormat="1" applyFont="1" applyFill="1" applyBorder="1" applyAlignment="1">
      <alignment horizontal="center" vertical="center" wrapText="1"/>
    </xf>
    <xf numFmtId="166" fontId="54" fillId="2" borderId="22" xfId="0" applyNumberFormat="1" applyFont="1" applyFill="1" applyBorder="1" applyAlignment="1">
      <alignment horizontal="left" vertical="center" wrapText="1"/>
    </xf>
    <xf numFmtId="0" fontId="53" fillId="2" borderId="22" xfId="0" applyNumberFormat="1" applyFont="1" applyFill="1" applyBorder="1" applyAlignment="1">
      <alignment horizontal="left" vertical="center" wrapText="1"/>
    </xf>
    <xf numFmtId="164" fontId="55" fillId="2" borderId="22" xfId="0" applyFont="1" applyFill="1" applyBorder="1" applyAlignment="1">
      <alignment horizontal="left" vertical="center" wrapText="1"/>
    </xf>
    <xf numFmtId="164" fontId="54" fillId="2" borderId="22" xfId="0" applyFont="1" applyFill="1" applyBorder="1" applyAlignment="1">
      <alignment horizontal="left" vertical="center" wrapText="1"/>
    </xf>
    <xf numFmtId="49" fontId="54" fillId="2" borderId="22" xfId="0" applyNumberFormat="1" applyFont="1" applyFill="1" applyBorder="1" applyAlignment="1">
      <alignment horizontal="left" vertical="center" wrapText="1"/>
    </xf>
    <xf numFmtId="165" fontId="52" fillId="27" borderId="21" xfId="0" applyNumberFormat="1" applyFont="1" applyFill="1" applyBorder="1" applyAlignment="1">
      <alignment horizontal="center" vertical="center" wrapText="1"/>
    </xf>
    <xf numFmtId="49" fontId="59" fillId="27" borderId="22" xfId="0" applyNumberFormat="1" applyFont="1" applyFill="1" applyBorder="1" applyAlignment="1">
      <alignment horizontal="center" vertical="center" wrapText="1"/>
    </xf>
    <xf numFmtId="166" fontId="60" fillId="27" borderId="22" xfId="0" applyNumberFormat="1" applyFont="1" applyFill="1" applyBorder="1" applyAlignment="1">
      <alignment horizontal="left" vertical="center" wrapText="1"/>
    </xf>
    <xf numFmtId="49" fontId="60" fillId="27" borderId="22" xfId="0" applyNumberFormat="1" applyFont="1" applyFill="1" applyBorder="1" applyAlignment="1">
      <alignment horizontal="center" vertical="center" wrapText="1"/>
    </xf>
    <xf numFmtId="0" fontId="60" fillId="27" borderId="22" xfId="0" applyNumberFormat="1" applyFont="1" applyFill="1" applyBorder="1" applyAlignment="1">
      <alignment horizontal="center" vertical="center" wrapText="1"/>
    </xf>
    <xf numFmtId="165" fontId="52" fillId="27" borderId="24" xfId="0" applyNumberFormat="1" applyFont="1" applyFill="1" applyBorder="1" applyAlignment="1">
      <alignment horizontal="center" vertical="center" wrapText="1"/>
    </xf>
    <xf numFmtId="164" fontId="16" fillId="27" borderId="0" xfId="0" applyNumberFormat="1" applyFont="1" applyFill="1" applyBorder="1" applyAlignment="1">
      <alignment vertical="top" wrapText="1"/>
    </xf>
    <xf numFmtId="165" fontId="52" fillId="0" borderId="24" xfId="0" applyNumberFormat="1" applyFont="1" applyFill="1" applyBorder="1" applyAlignment="1">
      <alignment horizontal="center" vertical="center" wrapText="1"/>
    </xf>
    <xf numFmtId="165" fontId="51" fillId="27" borderId="19" xfId="0" applyNumberFormat="1" applyFont="1" applyFill="1" applyBorder="1" applyAlignment="1">
      <alignment horizontal="center" vertical="center" wrapText="1"/>
    </xf>
    <xf numFmtId="165" fontId="55" fillId="27" borderId="19" xfId="0" applyNumberFormat="1" applyFont="1" applyFill="1" applyBorder="1" applyAlignment="1">
      <alignment horizontal="center" vertical="center" wrapText="1"/>
    </xf>
    <xf numFmtId="49" fontId="54" fillId="27" borderId="22" xfId="0" applyNumberFormat="1" applyFont="1" applyFill="1" applyBorder="1" applyAlignment="1">
      <alignment horizontal="center" vertical="center" wrapText="1"/>
    </xf>
    <xf numFmtId="49" fontId="59" fillId="0" borderId="22" xfId="0" applyNumberFormat="1" applyFont="1" applyFill="1" applyBorder="1" applyAlignment="1">
      <alignment horizontal="center" vertical="center" wrapText="1"/>
    </xf>
    <xf numFmtId="165" fontId="52" fillId="27" borderId="22" xfId="0" applyNumberFormat="1" applyFont="1" applyFill="1" applyBorder="1" applyAlignment="1">
      <alignment horizontal="left" vertical="center" wrapText="1"/>
    </xf>
    <xf numFmtId="49" fontId="52" fillId="27" borderId="22" xfId="0" applyNumberFormat="1" applyFont="1" applyFill="1" applyBorder="1" applyAlignment="1">
      <alignment horizontal="center" vertical="center" wrapText="1"/>
    </xf>
    <xf numFmtId="0" fontId="52" fillId="27" borderId="22" xfId="0" applyNumberFormat="1" applyFont="1" applyFill="1" applyBorder="1" applyAlignment="1">
      <alignment horizontal="center" vertical="center" wrapText="1"/>
    </xf>
    <xf numFmtId="165" fontId="56" fillId="27" borderId="19" xfId="0" applyNumberFormat="1" applyFont="1" applyFill="1" applyBorder="1" applyAlignment="1">
      <alignment horizontal="center" vertical="center" wrapText="1"/>
    </xf>
    <xf numFmtId="165" fontId="67" fillId="27" borderId="19" xfId="0" applyNumberFormat="1" applyFont="1" applyFill="1" applyBorder="1" applyAlignment="1">
      <alignment horizontal="center" vertical="center" wrapText="1"/>
    </xf>
    <xf numFmtId="164" fontId="51" fillId="2" borderId="21" xfId="0" applyFont="1" applyFill="1" applyBorder="1" applyAlignment="1">
      <alignment horizontal="center" vertical="center" wrapText="1"/>
    </xf>
    <xf numFmtId="164" fontId="51" fillId="2" borderId="23" xfId="0" applyFont="1" applyFill="1" applyBorder="1" applyAlignment="1">
      <alignment horizontal="center" vertical="center" wrapText="1"/>
    </xf>
    <xf numFmtId="164" fontId="51" fillId="2" borderId="22" xfId="0" applyFont="1" applyFill="1" applyBorder="1" applyAlignment="1">
      <alignment horizontal="center" vertical="center" wrapText="1"/>
    </xf>
    <xf numFmtId="164" fontId="51" fillId="2" borderId="21" xfId="0" applyFont="1" applyFill="1" applyBorder="1" applyAlignment="1">
      <alignment horizontal="center" wrapText="1"/>
    </xf>
    <xf numFmtId="164" fontId="51" fillId="2" borderId="23" xfId="0" applyFont="1" applyFill="1" applyBorder="1" applyAlignment="1">
      <alignment horizontal="center" wrapText="1"/>
    </xf>
    <xf numFmtId="164" fontId="51" fillId="2" borderId="22" xfId="0" applyFont="1" applyFill="1" applyBorder="1" applyAlignment="1">
      <alignment horizontal="center" wrapText="1"/>
    </xf>
    <xf numFmtId="164" fontId="51" fillId="2" borderId="19" xfId="0" applyFont="1" applyFill="1" applyBorder="1" applyAlignment="1">
      <alignment horizontal="center" wrapText="1"/>
    </xf>
    <xf numFmtId="164" fontId="51" fillId="0" borderId="21" xfId="0" applyFont="1" applyFill="1" applyBorder="1" applyAlignment="1">
      <alignment horizontal="center" vertical="center" wrapText="1"/>
    </xf>
    <xf numFmtId="164" fontId="51" fillId="0" borderId="23" xfId="0" applyFont="1" applyFill="1" applyBorder="1" applyAlignment="1">
      <alignment horizontal="center" vertical="center" wrapText="1"/>
    </xf>
    <xf numFmtId="164" fontId="51" fillId="0" borderId="22" xfId="0" applyFont="1" applyFill="1" applyBorder="1" applyAlignment="1">
      <alignment horizontal="center" vertical="center" wrapText="1"/>
    </xf>
    <xf numFmtId="49" fontId="52" fillId="2" borderId="21" xfId="0" applyNumberFormat="1" applyFont="1" applyFill="1" applyBorder="1" applyAlignment="1">
      <alignment horizontal="center" vertical="center" wrapText="1"/>
    </xf>
    <xf numFmtId="49" fontId="52" fillId="2" borderId="23" xfId="0" applyNumberFormat="1" applyFont="1" applyFill="1" applyBorder="1" applyAlignment="1">
      <alignment horizontal="center" vertical="center" wrapText="1"/>
    </xf>
    <xf numFmtId="49" fontId="52" fillId="2" borderId="22" xfId="0" applyNumberFormat="1" applyFont="1" applyFill="1" applyBorder="1" applyAlignment="1">
      <alignment horizontal="center" vertical="center" wrapText="1"/>
    </xf>
    <xf numFmtId="49" fontId="51" fillId="2" borderId="19" xfId="0" applyNumberFormat="1" applyFont="1" applyFill="1" applyBorder="1" applyAlignment="1">
      <alignment horizontal="center" vertical="center" wrapText="1"/>
    </xf>
    <xf numFmtId="49" fontId="51" fillId="2" borderId="19" xfId="0" applyNumberFormat="1" applyFont="1" applyFill="1" applyBorder="1" applyAlignment="1">
      <alignment horizontal="center" vertical="center" textRotation="90" wrapText="1"/>
    </xf>
    <xf numFmtId="164" fontId="67" fillId="2" borderId="19" xfId="0" applyFont="1" applyFill="1" applyBorder="1" applyAlignment="1">
      <alignment horizontal="center" vertical="center" wrapText="1"/>
    </xf>
    <xf numFmtId="164" fontId="67" fillId="2" borderId="21" xfId="0" applyFont="1" applyFill="1" applyBorder="1" applyAlignment="1">
      <alignment horizontal="center" vertical="center" wrapText="1"/>
    </xf>
    <xf numFmtId="49" fontId="70" fillId="2" borderId="0" xfId="0" applyNumberFormat="1" applyFont="1" applyFill="1" applyBorder="1" applyAlignment="1">
      <alignment horizontal="center" vertical="center" wrapText="1"/>
    </xf>
    <xf numFmtId="164" fontId="71" fillId="2" borderId="0" xfId="0" applyNumberFormat="1" applyFont="1" applyFill="1" applyBorder="1" applyAlignment="1">
      <alignment horizontal="center" vertical="center" wrapText="1"/>
    </xf>
    <xf numFmtId="164" fontId="67" fillId="0" borderId="19" xfId="0" applyFont="1" applyFill="1" applyBorder="1" applyAlignment="1">
      <alignment horizontal="center" vertical="center" wrapText="1"/>
    </xf>
    <xf numFmtId="164" fontId="72" fillId="2" borderId="0" xfId="0" applyFont="1" applyFill="1" applyBorder="1" applyAlignment="1">
      <alignment horizontal="center" vertical="center" wrapText="1"/>
    </xf>
    <xf numFmtId="164" fontId="51" fillId="2" borderId="19" xfId="0" applyFont="1" applyFill="1" applyBorder="1" applyAlignment="1">
      <alignment horizontal="center" vertical="center" wrapText="1"/>
    </xf>
    <xf numFmtId="49" fontId="46" fillId="2" borderId="14" xfId="0" applyNumberFormat="1" applyFont="1" applyFill="1" applyBorder="1" applyAlignment="1">
      <alignment horizontal="center" vertical="center" wrapText="1"/>
    </xf>
    <xf numFmtId="49" fontId="46" fillId="2" borderId="0" xfId="0" applyNumberFormat="1" applyFont="1" applyFill="1" applyBorder="1" applyAlignment="1">
      <alignment horizontal="center" vertical="center" wrapText="1"/>
    </xf>
    <xf numFmtId="164" fontId="73" fillId="2" borderId="12" xfId="0" applyFont="1" applyFill="1" applyBorder="1" applyAlignment="1">
      <alignment horizontal="right" vertical="center" wrapText="1"/>
    </xf>
    <xf numFmtId="0" fontId="51" fillId="2" borderId="19" xfId="0" applyNumberFormat="1" applyFont="1" applyFill="1" applyBorder="1" applyAlignment="1">
      <alignment horizontal="center" vertical="center" wrapText="1"/>
    </xf>
    <xf numFmtId="164" fontId="67" fillId="0" borderId="21" xfId="0" applyFont="1" applyFill="1" applyBorder="1" applyAlignment="1">
      <alignment horizontal="center" vertical="center" wrapText="1"/>
    </xf>
    <xf numFmtId="164" fontId="67" fillId="0" borderId="22" xfId="0" applyFont="1" applyFill="1" applyBorder="1" applyAlignment="1">
      <alignment horizontal="center" vertical="center" wrapText="1"/>
    </xf>
  </cellXfs>
  <cellStyles count="612">
    <cellStyle name="20% - Акцент1 2" xfId="21"/>
    <cellStyle name="20% - Акцент1 3" xfId="25"/>
    <cellStyle name="20% - Акцент1 4" xfId="24"/>
    <cellStyle name="20% - Акцент2 2" xfId="19"/>
    <cellStyle name="20% - Акцент2 3" xfId="23"/>
    <cellStyle name="20% - Акцент2 4" xfId="20"/>
    <cellStyle name="20% - Акцент3 2" xfId="31"/>
    <cellStyle name="20% - Акцент3 3" xfId="32"/>
    <cellStyle name="20% - Акцент3 4" xfId="30"/>
    <cellStyle name="20% - Акцент4 2" xfId="34"/>
    <cellStyle name="20% - Акцент4 3" xfId="35"/>
    <cellStyle name="20% - Акцент4 4" xfId="33"/>
    <cellStyle name="20% - Акцент5 2" xfId="37"/>
    <cellStyle name="20% - Акцент5 3" xfId="38"/>
    <cellStyle name="20% - Акцент5 4" xfId="36"/>
    <cellStyle name="20% - Акцент6 2" xfId="40"/>
    <cellStyle name="20% - Акцент6 3" xfId="41"/>
    <cellStyle name="20% - Акцент6 4" xfId="39"/>
    <cellStyle name="40% - Акцент1 2" xfId="43"/>
    <cellStyle name="40% - Акцент1 3" xfId="44"/>
    <cellStyle name="40% - Акцент1 4" xfId="42"/>
    <cellStyle name="40% - Акцент2 2" xfId="46"/>
    <cellStyle name="40% - Акцент2 3" xfId="47"/>
    <cellStyle name="40% - Акцент2 4" xfId="45"/>
    <cellStyle name="40% - Акцент3 2" xfId="49"/>
    <cellStyle name="40% - Акцент3 3" xfId="50"/>
    <cellStyle name="40% - Акцент3 4" xfId="48"/>
    <cellStyle name="40% - Акцент4 2" xfId="52"/>
    <cellStyle name="40% - Акцент4 3" xfId="53"/>
    <cellStyle name="40% - Акцент4 4" xfId="51"/>
    <cellStyle name="40% - Акцент5 2" xfId="55"/>
    <cellStyle name="40% - Акцент5 3" xfId="56"/>
    <cellStyle name="40% - Акцент5 4" xfId="54"/>
    <cellStyle name="40% - Акцент6 2" xfId="58"/>
    <cellStyle name="40% - Акцент6 3" xfId="59"/>
    <cellStyle name="40% - Акцент6 4" xfId="57"/>
    <cellStyle name="60% - Акцент1 2" xfId="61"/>
    <cellStyle name="60% - Акцент1 3" xfId="62"/>
    <cellStyle name="60% - Акцент1 4" xfId="60"/>
    <cellStyle name="60% - Акцент2 2" xfId="64"/>
    <cellStyle name="60% - Акцент2 3" xfId="65"/>
    <cellStyle name="60% - Акцент2 4" xfId="63"/>
    <cellStyle name="60% - Акцент3 2" xfId="67"/>
    <cellStyle name="60% - Акцент3 3" xfId="68"/>
    <cellStyle name="60% - Акцент3 4" xfId="66"/>
    <cellStyle name="60% - Акцент4 2" xfId="70"/>
    <cellStyle name="60% - Акцент4 3" xfId="71"/>
    <cellStyle name="60% - Акцент4 4" xfId="69"/>
    <cellStyle name="60% - Акцент5 2" xfId="73"/>
    <cellStyle name="60% - Акцент5 3" xfId="74"/>
    <cellStyle name="60% - Акцент5 4" xfId="72"/>
    <cellStyle name="60% - Акцент6 2" xfId="76"/>
    <cellStyle name="60% - Акцент6 3" xfId="77"/>
    <cellStyle name="60% - Акцент6 4" xfId="75"/>
    <cellStyle name="ex58" xfId="203"/>
    <cellStyle name="ex68" xfId="288"/>
    <cellStyle name="ex70" xfId="595"/>
    <cellStyle name="ex72" xfId="593"/>
    <cellStyle name="ex73" xfId="594"/>
    <cellStyle name="Normal" xfId="4"/>
    <cellStyle name="xl37" xfId="29"/>
    <cellStyle name="Акцент1 2" xfId="79"/>
    <cellStyle name="Акцент1 3" xfId="80"/>
    <cellStyle name="Акцент1 4" xfId="78"/>
    <cellStyle name="Акцент2 2" xfId="82"/>
    <cellStyle name="Акцент2 3" xfId="83"/>
    <cellStyle name="Акцент2 4" xfId="81"/>
    <cellStyle name="Акцент3 2" xfId="85"/>
    <cellStyle name="Акцент3 3" xfId="86"/>
    <cellStyle name="Акцент3 4" xfId="84"/>
    <cellStyle name="Акцент4 2" xfId="88"/>
    <cellStyle name="Акцент4 3" xfId="89"/>
    <cellStyle name="Акцент4 4" xfId="87"/>
    <cellStyle name="Акцент5 2" xfId="91"/>
    <cellStyle name="Акцент5 3" xfId="92"/>
    <cellStyle name="Акцент5 4" xfId="90"/>
    <cellStyle name="Акцент6 2" xfId="94"/>
    <cellStyle name="Акцент6 3" xfId="95"/>
    <cellStyle name="Акцент6 4" xfId="93"/>
    <cellStyle name="Ввод  2" xfId="97"/>
    <cellStyle name="Ввод  2 2" xfId="399"/>
    <cellStyle name="Ввод  3" xfId="98"/>
    <cellStyle name="Ввод  3 2" xfId="400"/>
    <cellStyle name="Ввод  4" xfId="96"/>
    <cellStyle name="Ввод  4 2" xfId="398"/>
    <cellStyle name="Вывод 2" xfId="100"/>
    <cellStyle name="Вывод 2 2" xfId="402"/>
    <cellStyle name="Вывод 3" xfId="101"/>
    <cellStyle name="Вывод 3 2" xfId="403"/>
    <cellStyle name="Вывод 4" xfId="99"/>
    <cellStyle name="Вывод 4 2" xfId="401"/>
    <cellStyle name="Вычисление 2" xfId="103"/>
    <cellStyle name="Вычисление 2 2" xfId="405"/>
    <cellStyle name="Вычисление 3" xfId="104"/>
    <cellStyle name="Вычисление 3 2" xfId="406"/>
    <cellStyle name="Вычисление 4" xfId="102"/>
    <cellStyle name="Вычисление 4 2" xfId="404"/>
    <cellStyle name="Денежный 2" xfId="105"/>
    <cellStyle name="Заголовок 1 2" xfId="107"/>
    <cellStyle name="Заголовок 1 3" xfId="108"/>
    <cellStyle name="Заголовок 1 4" xfId="106"/>
    <cellStyle name="Заголовок 2 2" xfId="110"/>
    <cellStyle name="Заголовок 2 3" xfId="111"/>
    <cellStyle name="Заголовок 2 4" xfId="109"/>
    <cellStyle name="Заголовок 3 2" xfId="113"/>
    <cellStyle name="Заголовок 3 3" xfId="114"/>
    <cellStyle name="Заголовок 3 4" xfId="112"/>
    <cellStyle name="Заголовок 4 2" xfId="116"/>
    <cellStyle name="Заголовок 4 3" xfId="117"/>
    <cellStyle name="Заголовок 4 4" xfId="115"/>
    <cellStyle name="Итог 2" xfId="119"/>
    <cellStyle name="Итог 2 2" xfId="408"/>
    <cellStyle name="Итог 3" xfId="120"/>
    <cellStyle name="Итог 3 2" xfId="409"/>
    <cellStyle name="Итог 4" xfId="118"/>
    <cellStyle name="Итог 4 2" xfId="407"/>
    <cellStyle name="Контрольная ячейка 2" xfId="122"/>
    <cellStyle name="Контрольная ячейка 3" xfId="123"/>
    <cellStyle name="Контрольная ячейка 4" xfId="121"/>
    <cellStyle name="Название 2" xfId="125"/>
    <cellStyle name="Название 3" xfId="126"/>
    <cellStyle name="Название 4" xfId="124"/>
    <cellStyle name="Нейтральный 2" xfId="128"/>
    <cellStyle name="Нейтральный 3" xfId="129"/>
    <cellStyle name="Нейтральный 4" xfId="127"/>
    <cellStyle name="Обычный" xfId="0" builtinId="0"/>
    <cellStyle name="Обычный 10" xfId="1"/>
    <cellStyle name="Обычный 10 5" xfId="9"/>
    <cellStyle name="Обычный 11" xfId="385"/>
    <cellStyle name="Обычный 2" xfId="2"/>
    <cellStyle name="Обычный 2 2" xfId="8"/>
    <cellStyle name="Обычный 2 2 2" xfId="132"/>
    <cellStyle name="Обычный 2 2 3" xfId="131"/>
    <cellStyle name="Обычный 2 3" xfId="5"/>
    <cellStyle name="Обычный 2 3 2" xfId="134"/>
    <cellStyle name="Обычный 2 3 3" xfId="133"/>
    <cellStyle name="Обычный 2 4" xfId="10"/>
    <cellStyle name="Обычный 2 4 10" xfId="387"/>
    <cellStyle name="Обычный 2 4 11" xfId="597"/>
    <cellStyle name="Обычный 2 4 2" xfId="16"/>
    <cellStyle name="Обычный 2 4 2 2" xfId="136"/>
    <cellStyle name="Обычный 2 4 2 2 2" xfId="609"/>
    <cellStyle name="Обычный 2 4 2 3" xfId="209"/>
    <cellStyle name="Обычный 2 4 2 3 2" xfId="257"/>
    <cellStyle name="Обычный 2 4 2 3 2 2" xfId="354"/>
    <cellStyle name="Обычный 2 4 2 3 2 2 2" xfId="562"/>
    <cellStyle name="Обычный 2 4 2 3 2 3" xfId="466"/>
    <cellStyle name="Обычный 2 4 2 3 3" xfId="281"/>
    <cellStyle name="Обычный 2 4 2 3 3 2" xfId="378"/>
    <cellStyle name="Обычный 2 4 2 3 3 2 2" xfId="586"/>
    <cellStyle name="Обычный 2 4 2 3 3 3" xfId="490"/>
    <cellStyle name="Обычный 2 4 2 3 4" xfId="233"/>
    <cellStyle name="Обычный 2 4 2 3 4 2" xfId="330"/>
    <cellStyle name="Обычный 2 4 2 3 4 2 2" xfId="538"/>
    <cellStyle name="Обычный 2 4 2 3 4 3" xfId="442"/>
    <cellStyle name="Обычный 2 4 2 3 5" xfId="306"/>
    <cellStyle name="Обычный 2 4 2 3 5 2" xfId="514"/>
    <cellStyle name="Обычный 2 4 2 3 6" xfId="418"/>
    <cellStyle name="Обычный 2 4 2 4" xfId="245"/>
    <cellStyle name="Обычный 2 4 2 4 2" xfId="342"/>
    <cellStyle name="Обычный 2 4 2 4 2 2" xfId="550"/>
    <cellStyle name="Обычный 2 4 2 4 3" xfId="454"/>
    <cellStyle name="Обычный 2 4 2 5" xfId="269"/>
    <cellStyle name="Обычный 2 4 2 5 2" xfId="366"/>
    <cellStyle name="Обычный 2 4 2 5 2 2" xfId="574"/>
    <cellStyle name="Обычный 2 4 2 5 3" xfId="478"/>
    <cellStyle name="Обычный 2 4 2 6" xfId="221"/>
    <cellStyle name="Обычный 2 4 2 6 2" xfId="318"/>
    <cellStyle name="Обычный 2 4 2 6 2 2" xfId="526"/>
    <cellStyle name="Обычный 2 4 2 6 3" xfId="430"/>
    <cellStyle name="Обычный 2 4 2 7" xfId="294"/>
    <cellStyle name="Обычный 2 4 2 7 2" xfId="502"/>
    <cellStyle name="Обычный 2 4 2 8" xfId="391"/>
    <cellStyle name="Обычный 2 4 2 9" xfId="601"/>
    <cellStyle name="Обычный 2 4 3" xfId="26"/>
    <cellStyle name="Обычный 2 4 3 2" xfId="213"/>
    <cellStyle name="Обычный 2 4 3 2 2" xfId="261"/>
    <cellStyle name="Обычный 2 4 3 2 2 2" xfId="358"/>
    <cellStyle name="Обычный 2 4 3 2 2 2 2" xfId="566"/>
    <cellStyle name="Обычный 2 4 3 2 2 3" xfId="470"/>
    <cellStyle name="Обычный 2 4 3 2 3" xfId="285"/>
    <cellStyle name="Обычный 2 4 3 2 3 2" xfId="382"/>
    <cellStyle name="Обычный 2 4 3 2 3 2 2" xfId="590"/>
    <cellStyle name="Обычный 2 4 3 2 3 3" xfId="494"/>
    <cellStyle name="Обычный 2 4 3 2 4" xfId="237"/>
    <cellStyle name="Обычный 2 4 3 2 4 2" xfId="334"/>
    <cellStyle name="Обычный 2 4 3 2 4 2 2" xfId="542"/>
    <cellStyle name="Обычный 2 4 3 2 4 3" xfId="446"/>
    <cellStyle name="Обычный 2 4 3 2 5" xfId="310"/>
    <cellStyle name="Обычный 2 4 3 2 5 2" xfId="518"/>
    <cellStyle name="Обычный 2 4 3 2 6" xfId="422"/>
    <cellStyle name="Обычный 2 4 3 3" xfId="249"/>
    <cellStyle name="Обычный 2 4 3 3 2" xfId="346"/>
    <cellStyle name="Обычный 2 4 3 3 2 2" xfId="554"/>
    <cellStyle name="Обычный 2 4 3 3 3" xfId="458"/>
    <cellStyle name="Обычный 2 4 3 4" xfId="273"/>
    <cellStyle name="Обычный 2 4 3 4 2" xfId="370"/>
    <cellStyle name="Обычный 2 4 3 4 2 2" xfId="578"/>
    <cellStyle name="Обычный 2 4 3 4 3" xfId="482"/>
    <cellStyle name="Обычный 2 4 3 5" xfId="225"/>
    <cellStyle name="Обычный 2 4 3 5 2" xfId="322"/>
    <cellStyle name="Обычный 2 4 3 5 2 2" xfId="530"/>
    <cellStyle name="Обычный 2 4 3 5 3" xfId="434"/>
    <cellStyle name="Обычный 2 4 3 6" xfId="298"/>
    <cellStyle name="Обычный 2 4 3 6 2" xfId="506"/>
    <cellStyle name="Обычный 2 4 3 7" xfId="395"/>
    <cellStyle name="Обычный 2 4 3 8" xfId="605"/>
    <cellStyle name="Обычный 2 4 4" xfId="135"/>
    <cellStyle name="Обычный 2 4 5" xfId="205"/>
    <cellStyle name="Обычный 2 4 5 2" xfId="253"/>
    <cellStyle name="Обычный 2 4 5 2 2" xfId="350"/>
    <cellStyle name="Обычный 2 4 5 2 2 2" xfId="558"/>
    <cellStyle name="Обычный 2 4 5 2 3" xfId="462"/>
    <cellStyle name="Обычный 2 4 5 3" xfId="277"/>
    <cellStyle name="Обычный 2 4 5 3 2" xfId="374"/>
    <cellStyle name="Обычный 2 4 5 3 2 2" xfId="582"/>
    <cellStyle name="Обычный 2 4 5 3 3" xfId="486"/>
    <cellStyle name="Обычный 2 4 5 4" xfId="229"/>
    <cellStyle name="Обычный 2 4 5 4 2" xfId="326"/>
    <cellStyle name="Обычный 2 4 5 4 2 2" xfId="534"/>
    <cellStyle name="Обычный 2 4 5 4 3" xfId="438"/>
    <cellStyle name="Обычный 2 4 5 5" xfId="302"/>
    <cellStyle name="Обычный 2 4 5 5 2" xfId="510"/>
    <cellStyle name="Обычный 2 4 5 6" xfId="414"/>
    <cellStyle name="Обычный 2 4 6" xfId="241"/>
    <cellStyle name="Обычный 2 4 6 2" xfId="338"/>
    <cellStyle name="Обычный 2 4 6 2 2" xfId="546"/>
    <cellStyle name="Обычный 2 4 6 3" xfId="450"/>
    <cellStyle name="Обычный 2 4 7" xfId="265"/>
    <cellStyle name="Обычный 2 4 7 2" xfId="362"/>
    <cellStyle name="Обычный 2 4 7 2 2" xfId="570"/>
    <cellStyle name="Обычный 2 4 7 3" xfId="474"/>
    <cellStyle name="Обычный 2 4 8" xfId="217"/>
    <cellStyle name="Обычный 2 4 8 2" xfId="314"/>
    <cellStyle name="Обычный 2 4 8 2 2" xfId="522"/>
    <cellStyle name="Обычный 2 4 8 3" xfId="426"/>
    <cellStyle name="Обычный 2 4 9" xfId="290"/>
    <cellStyle name="Обычный 2 4 9 2" xfId="498"/>
    <cellStyle name="Обычный 2 5" xfId="137"/>
    <cellStyle name="Обычный 2 5 2" xfId="138"/>
    <cellStyle name="Обычный 2 6" xfId="130"/>
    <cellStyle name="Обычный 3" xfId="7"/>
    <cellStyle name="Обычный 3 2" xfId="139"/>
    <cellStyle name="Обычный 4" xfId="3"/>
    <cellStyle name="Обычный 4 10" xfId="289"/>
    <cellStyle name="Обычный 4 10 2" xfId="497"/>
    <cellStyle name="Обычный 4 11" xfId="386"/>
    <cellStyle name="Обычный 4 12" xfId="596"/>
    <cellStyle name="Обычный 4 2" xfId="11"/>
    <cellStyle name="Обычный 4 2 10" xfId="598"/>
    <cellStyle name="Обычный 4 2 2" xfId="17"/>
    <cellStyle name="Обычный 4 2 2 2" xfId="210"/>
    <cellStyle name="Обычный 4 2 2 2 2" xfId="258"/>
    <cellStyle name="Обычный 4 2 2 2 2 2" xfId="355"/>
    <cellStyle name="Обычный 4 2 2 2 2 2 2" xfId="563"/>
    <cellStyle name="Обычный 4 2 2 2 2 3" xfId="467"/>
    <cellStyle name="Обычный 4 2 2 2 3" xfId="282"/>
    <cellStyle name="Обычный 4 2 2 2 3 2" xfId="379"/>
    <cellStyle name="Обычный 4 2 2 2 3 2 2" xfId="587"/>
    <cellStyle name="Обычный 4 2 2 2 3 3" xfId="491"/>
    <cellStyle name="Обычный 4 2 2 2 4" xfId="234"/>
    <cellStyle name="Обычный 4 2 2 2 4 2" xfId="331"/>
    <cellStyle name="Обычный 4 2 2 2 4 2 2" xfId="539"/>
    <cellStyle name="Обычный 4 2 2 2 4 3" xfId="443"/>
    <cellStyle name="Обычный 4 2 2 2 5" xfId="307"/>
    <cellStyle name="Обычный 4 2 2 2 5 2" xfId="515"/>
    <cellStyle name="Обычный 4 2 2 2 6" xfId="419"/>
    <cellStyle name="Обычный 4 2 2 2 7" xfId="610"/>
    <cellStyle name="Обычный 4 2 2 3" xfId="246"/>
    <cellStyle name="Обычный 4 2 2 3 2" xfId="343"/>
    <cellStyle name="Обычный 4 2 2 3 2 2" xfId="551"/>
    <cellStyle name="Обычный 4 2 2 3 3" xfId="455"/>
    <cellStyle name="Обычный 4 2 2 4" xfId="270"/>
    <cellStyle name="Обычный 4 2 2 4 2" xfId="367"/>
    <cellStyle name="Обычный 4 2 2 4 2 2" xfId="575"/>
    <cellStyle name="Обычный 4 2 2 4 3" xfId="479"/>
    <cellStyle name="Обычный 4 2 2 5" xfId="222"/>
    <cellStyle name="Обычный 4 2 2 5 2" xfId="319"/>
    <cellStyle name="Обычный 4 2 2 5 2 2" xfId="527"/>
    <cellStyle name="Обычный 4 2 2 5 3" xfId="431"/>
    <cellStyle name="Обычный 4 2 2 6" xfId="295"/>
    <cellStyle name="Обычный 4 2 2 6 2" xfId="503"/>
    <cellStyle name="Обычный 4 2 2 7" xfId="392"/>
    <cellStyle name="Обычный 4 2 2 8" xfId="602"/>
    <cellStyle name="Обычный 4 2 3" xfId="27"/>
    <cellStyle name="Обычный 4 2 3 2" xfId="214"/>
    <cellStyle name="Обычный 4 2 3 2 2" xfId="262"/>
    <cellStyle name="Обычный 4 2 3 2 2 2" xfId="359"/>
    <cellStyle name="Обычный 4 2 3 2 2 2 2" xfId="567"/>
    <cellStyle name="Обычный 4 2 3 2 2 3" xfId="471"/>
    <cellStyle name="Обычный 4 2 3 2 3" xfId="286"/>
    <cellStyle name="Обычный 4 2 3 2 3 2" xfId="383"/>
    <cellStyle name="Обычный 4 2 3 2 3 2 2" xfId="591"/>
    <cellStyle name="Обычный 4 2 3 2 3 3" xfId="495"/>
    <cellStyle name="Обычный 4 2 3 2 4" xfId="238"/>
    <cellStyle name="Обычный 4 2 3 2 4 2" xfId="335"/>
    <cellStyle name="Обычный 4 2 3 2 4 2 2" xfId="543"/>
    <cellStyle name="Обычный 4 2 3 2 4 3" xfId="447"/>
    <cellStyle name="Обычный 4 2 3 2 5" xfId="311"/>
    <cellStyle name="Обычный 4 2 3 2 5 2" xfId="519"/>
    <cellStyle name="Обычный 4 2 3 2 6" xfId="423"/>
    <cellStyle name="Обычный 4 2 3 3" xfId="250"/>
    <cellStyle name="Обычный 4 2 3 3 2" xfId="347"/>
    <cellStyle name="Обычный 4 2 3 3 2 2" xfId="555"/>
    <cellStyle name="Обычный 4 2 3 3 3" xfId="459"/>
    <cellStyle name="Обычный 4 2 3 4" xfId="274"/>
    <cellStyle name="Обычный 4 2 3 4 2" xfId="371"/>
    <cellStyle name="Обычный 4 2 3 4 2 2" xfId="579"/>
    <cellStyle name="Обычный 4 2 3 4 3" xfId="483"/>
    <cellStyle name="Обычный 4 2 3 5" xfId="226"/>
    <cellStyle name="Обычный 4 2 3 5 2" xfId="323"/>
    <cellStyle name="Обычный 4 2 3 5 2 2" xfId="531"/>
    <cellStyle name="Обычный 4 2 3 5 3" xfId="435"/>
    <cellStyle name="Обычный 4 2 3 6" xfId="299"/>
    <cellStyle name="Обычный 4 2 3 6 2" xfId="507"/>
    <cellStyle name="Обычный 4 2 3 7" xfId="396"/>
    <cellStyle name="Обычный 4 2 3 8" xfId="606"/>
    <cellStyle name="Обычный 4 2 4" xfId="206"/>
    <cellStyle name="Обычный 4 2 4 2" xfId="254"/>
    <cellStyle name="Обычный 4 2 4 2 2" xfId="351"/>
    <cellStyle name="Обычный 4 2 4 2 2 2" xfId="559"/>
    <cellStyle name="Обычный 4 2 4 2 3" xfId="463"/>
    <cellStyle name="Обычный 4 2 4 3" xfId="278"/>
    <cellStyle name="Обычный 4 2 4 3 2" xfId="375"/>
    <cellStyle name="Обычный 4 2 4 3 2 2" xfId="583"/>
    <cellStyle name="Обычный 4 2 4 3 3" xfId="487"/>
    <cellStyle name="Обычный 4 2 4 4" xfId="230"/>
    <cellStyle name="Обычный 4 2 4 4 2" xfId="327"/>
    <cellStyle name="Обычный 4 2 4 4 2 2" xfId="535"/>
    <cellStyle name="Обычный 4 2 4 4 3" xfId="439"/>
    <cellStyle name="Обычный 4 2 4 5" xfId="303"/>
    <cellStyle name="Обычный 4 2 4 5 2" xfId="511"/>
    <cellStyle name="Обычный 4 2 4 6" xfId="415"/>
    <cellStyle name="Обычный 4 2 5" xfId="242"/>
    <cellStyle name="Обычный 4 2 5 2" xfId="339"/>
    <cellStyle name="Обычный 4 2 5 2 2" xfId="547"/>
    <cellStyle name="Обычный 4 2 5 3" xfId="451"/>
    <cellStyle name="Обычный 4 2 6" xfId="266"/>
    <cellStyle name="Обычный 4 2 6 2" xfId="363"/>
    <cellStyle name="Обычный 4 2 6 2 2" xfId="571"/>
    <cellStyle name="Обычный 4 2 6 3" xfId="475"/>
    <cellStyle name="Обычный 4 2 7" xfId="218"/>
    <cellStyle name="Обычный 4 2 7 2" xfId="315"/>
    <cellStyle name="Обычный 4 2 7 2 2" xfId="523"/>
    <cellStyle name="Обычный 4 2 7 3" xfId="427"/>
    <cellStyle name="Обычный 4 2 8" xfId="291"/>
    <cellStyle name="Обычный 4 2 8 2" xfId="499"/>
    <cellStyle name="Обычный 4 2 9" xfId="388"/>
    <cellStyle name="Обычный 4 3" xfId="15"/>
    <cellStyle name="Обычный 4 3 2" xfId="208"/>
    <cellStyle name="Обычный 4 3 2 2" xfId="256"/>
    <cellStyle name="Обычный 4 3 2 2 2" xfId="353"/>
    <cellStyle name="Обычный 4 3 2 2 2 2" xfId="561"/>
    <cellStyle name="Обычный 4 3 2 2 3" xfId="465"/>
    <cellStyle name="Обычный 4 3 2 3" xfId="280"/>
    <cellStyle name="Обычный 4 3 2 3 2" xfId="377"/>
    <cellStyle name="Обычный 4 3 2 3 2 2" xfId="585"/>
    <cellStyle name="Обычный 4 3 2 3 3" xfId="489"/>
    <cellStyle name="Обычный 4 3 2 4" xfId="232"/>
    <cellStyle name="Обычный 4 3 2 4 2" xfId="329"/>
    <cellStyle name="Обычный 4 3 2 4 2 2" xfId="537"/>
    <cellStyle name="Обычный 4 3 2 4 3" xfId="441"/>
    <cellStyle name="Обычный 4 3 2 5" xfId="305"/>
    <cellStyle name="Обычный 4 3 2 5 2" xfId="513"/>
    <cellStyle name="Обычный 4 3 2 6" xfId="417"/>
    <cellStyle name="Обычный 4 3 2 7" xfId="608"/>
    <cellStyle name="Обычный 4 3 3" xfId="244"/>
    <cellStyle name="Обычный 4 3 3 2" xfId="341"/>
    <cellStyle name="Обычный 4 3 3 2 2" xfId="549"/>
    <cellStyle name="Обычный 4 3 3 3" xfId="453"/>
    <cellStyle name="Обычный 4 3 4" xfId="268"/>
    <cellStyle name="Обычный 4 3 4 2" xfId="365"/>
    <cellStyle name="Обычный 4 3 4 2 2" xfId="573"/>
    <cellStyle name="Обычный 4 3 4 3" xfId="477"/>
    <cellStyle name="Обычный 4 3 5" xfId="220"/>
    <cellStyle name="Обычный 4 3 5 2" xfId="317"/>
    <cellStyle name="Обычный 4 3 5 2 2" xfId="525"/>
    <cellStyle name="Обычный 4 3 5 3" xfId="429"/>
    <cellStyle name="Обычный 4 3 6" xfId="293"/>
    <cellStyle name="Обычный 4 3 6 2" xfId="501"/>
    <cellStyle name="Обычный 4 3 7" xfId="390"/>
    <cellStyle name="Обычный 4 3 8" xfId="600"/>
    <cellStyle name="Обычный 4 4" xfId="22"/>
    <cellStyle name="Обычный 4 4 2" xfId="212"/>
    <cellStyle name="Обычный 4 4 2 2" xfId="260"/>
    <cellStyle name="Обычный 4 4 2 2 2" xfId="357"/>
    <cellStyle name="Обычный 4 4 2 2 2 2" xfId="565"/>
    <cellStyle name="Обычный 4 4 2 2 3" xfId="469"/>
    <cellStyle name="Обычный 4 4 2 3" xfId="284"/>
    <cellStyle name="Обычный 4 4 2 3 2" xfId="381"/>
    <cellStyle name="Обычный 4 4 2 3 2 2" xfId="589"/>
    <cellStyle name="Обычный 4 4 2 3 3" xfId="493"/>
    <cellStyle name="Обычный 4 4 2 4" xfId="236"/>
    <cellStyle name="Обычный 4 4 2 4 2" xfId="333"/>
    <cellStyle name="Обычный 4 4 2 4 2 2" xfId="541"/>
    <cellStyle name="Обычный 4 4 2 4 3" xfId="445"/>
    <cellStyle name="Обычный 4 4 2 5" xfId="309"/>
    <cellStyle name="Обычный 4 4 2 5 2" xfId="517"/>
    <cellStyle name="Обычный 4 4 2 6" xfId="421"/>
    <cellStyle name="Обычный 4 4 3" xfId="248"/>
    <cellStyle name="Обычный 4 4 3 2" xfId="345"/>
    <cellStyle name="Обычный 4 4 3 2 2" xfId="553"/>
    <cellStyle name="Обычный 4 4 3 3" xfId="457"/>
    <cellStyle name="Обычный 4 4 4" xfId="272"/>
    <cellStyle name="Обычный 4 4 4 2" xfId="369"/>
    <cellStyle name="Обычный 4 4 4 2 2" xfId="577"/>
    <cellStyle name="Обычный 4 4 4 3" xfId="481"/>
    <cellStyle name="Обычный 4 4 5" xfId="224"/>
    <cellStyle name="Обычный 4 4 5 2" xfId="321"/>
    <cellStyle name="Обычный 4 4 5 2 2" xfId="529"/>
    <cellStyle name="Обычный 4 4 5 3" xfId="433"/>
    <cellStyle name="Обычный 4 4 6" xfId="297"/>
    <cellStyle name="Обычный 4 4 6 2" xfId="505"/>
    <cellStyle name="Обычный 4 4 7" xfId="394"/>
    <cellStyle name="Обычный 4 4 8" xfId="604"/>
    <cellStyle name="Обычный 4 5" xfId="140"/>
    <cellStyle name="Обычный 4 6" xfId="204"/>
    <cellStyle name="Обычный 4 6 2" xfId="252"/>
    <cellStyle name="Обычный 4 6 2 2" xfId="349"/>
    <cellStyle name="Обычный 4 6 2 2 2" xfId="557"/>
    <cellStyle name="Обычный 4 6 2 3" xfId="461"/>
    <cellStyle name="Обычный 4 6 3" xfId="276"/>
    <cellStyle name="Обычный 4 6 3 2" xfId="373"/>
    <cellStyle name="Обычный 4 6 3 2 2" xfId="581"/>
    <cellStyle name="Обычный 4 6 3 3" xfId="485"/>
    <cellStyle name="Обычный 4 6 4" xfId="228"/>
    <cellStyle name="Обычный 4 6 4 2" xfId="325"/>
    <cellStyle name="Обычный 4 6 4 2 2" xfId="533"/>
    <cellStyle name="Обычный 4 6 4 3" xfId="437"/>
    <cellStyle name="Обычный 4 6 5" xfId="301"/>
    <cellStyle name="Обычный 4 6 5 2" xfId="509"/>
    <cellStyle name="Обычный 4 6 6" xfId="413"/>
    <cellStyle name="Обычный 4 7" xfId="240"/>
    <cellStyle name="Обычный 4 7 2" xfId="337"/>
    <cellStyle name="Обычный 4 7 2 2" xfId="545"/>
    <cellStyle name="Обычный 4 7 3" xfId="449"/>
    <cellStyle name="Обычный 4 8" xfId="264"/>
    <cellStyle name="Обычный 4 8 2" xfId="361"/>
    <cellStyle name="Обычный 4 8 2 2" xfId="569"/>
    <cellStyle name="Обычный 4 8 3" xfId="473"/>
    <cellStyle name="Обычный 4 9" xfId="216"/>
    <cellStyle name="Обычный 4 9 2" xfId="313"/>
    <cellStyle name="Обычный 4 9 2 2" xfId="521"/>
    <cellStyle name="Обычный 4 9 3" xfId="425"/>
    <cellStyle name="Обычный 5" xfId="14"/>
    <cellStyle name="Обычный 5 2" xfId="141"/>
    <cellStyle name="Обычный 6" xfId="142"/>
    <cellStyle name="Обычный 7" xfId="6"/>
    <cellStyle name="Обычный 8" xfId="12"/>
    <cellStyle name="Обычный 8 10" xfId="599"/>
    <cellStyle name="Обычный 8 2" xfId="18"/>
    <cellStyle name="Обычный 8 2 2" xfId="211"/>
    <cellStyle name="Обычный 8 2 2 2" xfId="259"/>
    <cellStyle name="Обычный 8 2 2 2 2" xfId="356"/>
    <cellStyle name="Обычный 8 2 2 2 2 2" xfId="564"/>
    <cellStyle name="Обычный 8 2 2 2 3" xfId="468"/>
    <cellStyle name="Обычный 8 2 2 3" xfId="283"/>
    <cellStyle name="Обычный 8 2 2 3 2" xfId="380"/>
    <cellStyle name="Обычный 8 2 2 3 2 2" xfId="588"/>
    <cellStyle name="Обычный 8 2 2 3 3" xfId="492"/>
    <cellStyle name="Обычный 8 2 2 4" xfId="235"/>
    <cellStyle name="Обычный 8 2 2 4 2" xfId="332"/>
    <cellStyle name="Обычный 8 2 2 4 2 2" xfId="540"/>
    <cellStyle name="Обычный 8 2 2 4 3" xfId="444"/>
    <cellStyle name="Обычный 8 2 2 5" xfId="308"/>
    <cellStyle name="Обычный 8 2 2 5 2" xfId="516"/>
    <cellStyle name="Обычный 8 2 2 6" xfId="420"/>
    <cellStyle name="Обычный 8 2 2 7" xfId="611"/>
    <cellStyle name="Обычный 8 2 3" xfId="247"/>
    <cellStyle name="Обычный 8 2 3 2" xfId="344"/>
    <cellStyle name="Обычный 8 2 3 2 2" xfId="552"/>
    <cellStyle name="Обычный 8 2 3 3" xfId="456"/>
    <cellStyle name="Обычный 8 2 4" xfId="271"/>
    <cellStyle name="Обычный 8 2 4 2" xfId="368"/>
    <cellStyle name="Обычный 8 2 4 2 2" xfId="576"/>
    <cellStyle name="Обычный 8 2 4 3" xfId="480"/>
    <cellStyle name="Обычный 8 2 5" xfId="223"/>
    <cellStyle name="Обычный 8 2 5 2" xfId="320"/>
    <cellStyle name="Обычный 8 2 5 2 2" xfId="528"/>
    <cellStyle name="Обычный 8 2 5 3" xfId="432"/>
    <cellStyle name="Обычный 8 2 6" xfId="296"/>
    <cellStyle name="Обычный 8 2 6 2" xfId="504"/>
    <cellStyle name="Обычный 8 2 7" xfId="393"/>
    <cellStyle name="Обычный 8 2 8" xfId="603"/>
    <cellStyle name="Обычный 8 3" xfId="28"/>
    <cellStyle name="Обычный 8 3 2" xfId="215"/>
    <cellStyle name="Обычный 8 3 2 2" xfId="263"/>
    <cellStyle name="Обычный 8 3 2 2 2" xfId="360"/>
    <cellStyle name="Обычный 8 3 2 2 2 2" xfId="568"/>
    <cellStyle name="Обычный 8 3 2 2 3" xfId="472"/>
    <cellStyle name="Обычный 8 3 2 3" xfId="287"/>
    <cellStyle name="Обычный 8 3 2 3 2" xfId="384"/>
    <cellStyle name="Обычный 8 3 2 3 2 2" xfId="592"/>
    <cellStyle name="Обычный 8 3 2 3 3" xfId="496"/>
    <cellStyle name="Обычный 8 3 2 4" xfId="239"/>
    <cellStyle name="Обычный 8 3 2 4 2" xfId="336"/>
    <cellStyle name="Обычный 8 3 2 4 2 2" xfId="544"/>
    <cellStyle name="Обычный 8 3 2 4 3" xfId="448"/>
    <cellStyle name="Обычный 8 3 2 5" xfId="312"/>
    <cellStyle name="Обычный 8 3 2 5 2" xfId="520"/>
    <cellStyle name="Обычный 8 3 2 6" xfId="424"/>
    <cellStyle name="Обычный 8 3 3" xfId="251"/>
    <cellStyle name="Обычный 8 3 3 2" xfId="348"/>
    <cellStyle name="Обычный 8 3 3 2 2" xfId="556"/>
    <cellStyle name="Обычный 8 3 3 3" xfId="460"/>
    <cellStyle name="Обычный 8 3 4" xfId="275"/>
    <cellStyle name="Обычный 8 3 4 2" xfId="372"/>
    <cellStyle name="Обычный 8 3 4 2 2" xfId="580"/>
    <cellStyle name="Обычный 8 3 4 3" xfId="484"/>
    <cellStyle name="Обычный 8 3 5" xfId="227"/>
    <cellStyle name="Обычный 8 3 5 2" xfId="324"/>
    <cellStyle name="Обычный 8 3 5 2 2" xfId="532"/>
    <cellStyle name="Обычный 8 3 5 3" xfId="436"/>
    <cellStyle name="Обычный 8 3 6" xfId="300"/>
    <cellStyle name="Обычный 8 3 6 2" xfId="508"/>
    <cellStyle name="Обычный 8 3 7" xfId="397"/>
    <cellStyle name="Обычный 8 3 8" xfId="607"/>
    <cellStyle name="Обычный 8 4" xfId="207"/>
    <cellStyle name="Обычный 8 4 2" xfId="255"/>
    <cellStyle name="Обычный 8 4 2 2" xfId="352"/>
    <cellStyle name="Обычный 8 4 2 2 2" xfId="560"/>
    <cellStyle name="Обычный 8 4 2 3" xfId="464"/>
    <cellStyle name="Обычный 8 4 3" xfId="279"/>
    <cellStyle name="Обычный 8 4 3 2" xfId="376"/>
    <cellStyle name="Обычный 8 4 3 2 2" xfId="584"/>
    <cellStyle name="Обычный 8 4 3 3" xfId="488"/>
    <cellStyle name="Обычный 8 4 4" xfId="231"/>
    <cellStyle name="Обычный 8 4 4 2" xfId="328"/>
    <cellStyle name="Обычный 8 4 4 2 2" xfId="536"/>
    <cellStyle name="Обычный 8 4 4 3" xfId="440"/>
    <cellStyle name="Обычный 8 4 5" xfId="304"/>
    <cellStyle name="Обычный 8 4 5 2" xfId="512"/>
    <cellStyle name="Обычный 8 4 6" xfId="416"/>
    <cellStyle name="Обычный 8 5" xfId="243"/>
    <cellStyle name="Обычный 8 5 2" xfId="340"/>
    <cellStyle name="Обычный 8 5 2 2" xfId="548"/>
    <cellStyle name="Обычный 8 5 3" xfId="452"/>
    <cellStyle name="Обычный 8 6" xfId="267"/>
    <cellStyle name="Обычный 8 6 2" xfId="364"/>
    <cellStyle name="Обычный 8 6 2 2" xfId="572"/>
    <cellStyle name="Обычный 8 6 3" xfId="476"/>
    <cellStyle name="Обычный 8 7" xfId="219"/>
    <cellStyle name="Обычный 8 7 2" xfId="316"/>
    <cellStyle name="Обычный 8 7 2 2" xfId="524"/>
    <cellStyle name="Обычный 8 7 3" xfId="428"/>
    <cellStyle name="Обычный 8 8" xfId="292"/>
    <cellStyle name="Обычный 8 8 2" xfId="500"/>
    <cellStyle name="Обычный 8 9" xfId="389"/>
    <cellStyle name="Обычный 9" xfId="143"/>
    <cellStyle name="Плохой 2" xfId="145"/>
    <cellStyle name="Плохой 3" xfId="146"/>
    <cellStyle name="Плохой 4" xfId="144"/>
    <cellStyle name="Пояснение 2" xfId="148"/>
    <cellStyle name="Пояснение 3" xfId="149"/>
    <cellStyle name="Пояснение 4" xfId="147"/>
    <cellStyle name="Примечание 2" xfId="151"/>
    <cellStyle name="Примечание 2 2" xfId="411"/>
    <cellStyle name="Примечание 3" xfId="152"/>
    <cellStyle name="Примечание 3 2" xfId="412"/>
    <cellStyle name="Примечание 4" xfId="150"/>
    <cellStyle name="Примечание 4 2" xfId="410"/>
    <cellStyle name="Процентный 2" xfId="153"/>
    <cellStyle name="Процентный 2 2" xfId="154"/>
    <cellStyle name="Процентный 2 2 2" xfId="155"/>
    <cellStyle name="Процентный 2 2 2 2" xfId="156"/>
    <cellStyle name="Процентный 2 2 3" xfId="157"/>
    <cellStyle name="Процентный 2 2 3 2" xfId="158"/>
    <cellStyle name="Процентный 2 2 4" xfId="159"/>
    <cellStyle name="Процентный 2 2 4 2" xfId="160"/>
    <cellStyle name="Процентный 2 2 5" xfId="161"/>
    <cellStyle name="Процентный 2 2 5 2" xfId="162"/>
    <cellStyle name="Процентный 2 3" xfId="163"/>
    <cellStyle name="Процентный 2 3 2" xfId="164"/>
    <cellStyle name="Процентный 2 4" xfId="165"/>
    <cellStyle name="Процентный 2 4 2" xfId="166"/>
    <cellStyle name="Процентный 2 5" xfId="167"/>
    <cellStyle name="Процентный 2 5 2" xfId="168"/>
    <cellStyle name="Процентный 2 6" xfId="169"/>
    <cellStyle name="Процентный 2 6 2" xfId="170"/>
    <cellStyle name="Связанная ячейка 2" xfId="172"/>
    <cellStyle name="Связанная ячейка 3" xfId="173"/>
    <cellStyle name="Связанная ячейка 4" xfId="171"/>
    <cellStyle name="Стиль 1" xfId="174"/>
    <cellStyle name="Текст предупреждения 2" xfId="176"/>
    <cellStyle name="Текст предупреждения 3" xfId="177"/>
    <cellStyle name="Текст предупреждения 4" xfId="175"/>
    <cellStyle name="Финансовый 2" xfId="13"/>
    <cellStyle name="Финансовый 2 2" xfId="180"/>
    <cellStyle name="Финансовый 2 2 2" xfId="181"/>
    <cellStyle name="Финансовый 2 2 2 2" xfId="182"/>
    <cellStyle name="Финансовый 2 2 3" xfId="183"/>
    <cellStyle name="Финансовый 2 2 3 2" xfId="184"/>
    <cellStyle name="Финансовый 2 2 4" xfId="185"/>
    <cellStyle name="Финансовый 2 2 4 2" xfId="186"/>
    <cellStyle name="Финансовый 2 2 5" xfId="187"/>
    <cellStyle name="Финансовый 2 2 5 2" xfId="188"/>
    <cellStyle name="Финансовый 2 3" xfId="189"/>
    <cellStyle name="Финансовый 2 3 2" xfId="190"/>
    <cellStyle name="Финансовый 2 4" xfId="191"/>
    <cellStyle name="Финансовый 2 4 2" xfId="192"/>
    <cellStyle name="Финансовый 2 5" xfId="193"/>
    <cellStyle name="Финансовый 2 5 2" xfId="194"/>
    <cellStyle name="Финансовый 2 6" xfId="195"/>
    <cellStyle name="Финансовый 2 6 2" xfId="196"/>
    <cellStyle name="Финансовый 2 7" xfId="179"/>
    <cellStyle name="Финансовый 3" xfId="197"/>
    <cellStyle name="Финансовый 4" xfId="198"/>
    <cellStyle name="Финансовый 5" xfId="199"/>
    <cellStyle name="Финансовый 6" xfId="178"/>
    <cellStyle name="Хороший 2" xfId="201"/>
    <cellStyle name="Хороший 3" xfId="202"/>
    <cellStyle name="Хороший 4" xfId="2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6"/>
  <sheetViews>
    <sheetView tabSelected="1" view="pageBreakPreview" topLeftCell="A652" zoomScale="80" zoomScaleNormal="100" zoomScaleSheetLayoutView="80" workbookViewId="0">
      <selection activeCell="Y483" sqref="Y483"/>
    </sheetView>
  </sheetViews>
  <sheetFormatPr defaultColWidth="9.33203125" defaultRowHeight="27.75" x14ac:dyDescent="0.4"/>
  <cols>
    <col min="1" max="1" width="6" style="180" customWidth="1"/>
    <col min="2" max="2" width="57.5" style="163" customWidth="1"/>
    <col min="3" max="3" width="25.33203125" style="163" customWidth="1"/>
    <col min="4" max="4" width="8.1640625" style="164" bestFit="1" customWidth="1"/>
    <col min="5" max="6" width="5.1640625" style="164" bestFit="1" customWidth="1"/>
    <col min="7" max="7" width="18.33203125" style="164" customWidth="1"/>
    <col min="8" max="8" width="7" style="164" customWidth="1"/>
    <col min="9" max="9" width="17.33203125" style="165" customWidth="1"/>
    <col min="10" max="11" width="18" style="166" hidden="1" customWidth="1"/>
    <col min="12" max="12" width="19.5" style="166" hidden="1" customWidth="1"/>
    <col min="13" max="13" width="15.5" style="244" hidden="1" customWidth="1"/>
    <col min="14" max="14" width="14.5" style="244" hidden="1" customWidth="1"/>
    <col min="15" max="15" width="15.5" style="244" hidden="1" customWidth="1"/>
    <col min="16" max="16" width="16.5" style="171" customWidth="1"/>
    <col min="17" max="17" width="15" style="1" customWidth="1"/>
    <col min="18" max="18" width="14.6640625" style="172" customWidth="1"/>
    <col min="19" max="21" width="21.6640625" style="173" hidden="1" customWidth="1"/>
    <col min="22" max="24" width="21.6640625" style="249" hidden="1" customWidth="1"/>
    <col min="25" max="25" width="16" style="171" customWidth="1"/>
    <col min="26" max="26" width="15.1640625" style="1" customWidth="1"/>
    <col min="27" max="27" width="14.6640625" style="1" customWidth="1"/>
    <col min="28" max="30" width="15.5" style="1" hidden="1" customWidth="1"/>
    <col min="31" max="33" width="15.5" style="249" hidden="1" customWidth="1"/>
    <col min="34" max="34" width="14.83203125" style="171" customWidth="1"/>
    <col min="35" max="35" width="14.83203125" style="1" customWidth="1"/>
    <col min="36" max="36" width="15.1640625" style="1" customWidth="1"/>
    <col min="37" max="16384" width="9.33203125" style="1"/>
  </cols>
  <sheetData>
    <row r="1" spans="1:36" ht="157.5" customHeight="1" x14ac:dyDescent="0.25">
      <c r="B1" s="6"/>
      <c r="C1" s="6"/>
      <c r="D1" s="6"/>
      <c r="E1" s="6"/>
      <c r="F1" s="6"/>
      <c r="G1" s="6"/>
      <c r="H1" s="6"/>
      <c r="I1" s="6"/>
      <c r="J1" s="7"/>
      <c r="K1" s="7"/>
      <c r="L1" s="7"/>
      <c r="M1" s="219"/>
      <c r="N1" s="219"/>
      <c r="O1" s="219"/>
      <c r="P1" s="6"/>
      <c r="Q1" s="6"/>
      <c r="R1" s="8"/>
      <c r="S1" s="7"/>
      <c r="T1" s="7"/>
      <c r="U1" s="7"/>
      <c r="V1" s="219"/>
      <c r="W1" s="219"/>
      <c r="X1" s="219"/>
      <c r="Y1" s="6"/>
      <c r="Z1" s="6"/>
      <c r="AA1" s="291" t="s">
        <v>944</v>
      </c>
      <c r="AB1" s="291"/>
      <c r="AC1" s="291"/>
      <c r="AD1" s="291"/>
      <c r="AE1" s="291"/>
      <c r="AF1" s="291"/>
      <c r="AG1" s="291"/>
      <c r="AH1" s="292"/>
      <c r="AI1" s="292"/>
      <c r="AJ1" s="292"/>
    </row>
    <row r="2" spans="1:36" s="3" customFormat="1" ht="63.75" customHeight="1" x14ac:dyDescent="0.2">
      <c r="A2" s="294" t="s">
        <v>389</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row>
    <row r="3" spans="1:36" s="3" customFormat="1" ht="20.25" x14ac:dyDescent="0.2">
      <c r="A3" s="9"/>
      <c r="B3" s="298" t="s">
        <v>112</v>
      </c>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row>
    <row r="4" spans="1:36" ht="20.25" customHeight="1" x14ac:dyDescent="0.25">
      <c r="A4" s="276" t="s">
        <v>453</v>
      </c>
      <c r="B4" s="295" t="s">
        <v>0</v>
      </c>
      <c r="C4" s="295" t="s">
        <v>468</v>
      </c>
      <c r="D4" s="287" t="s">
        <v>326</v>
      </c>
      <c r="E4" s="287"/>
      <c r="F4" s="287"/>
      <c r="G4" s="287"/>
      <c r="H4" s="287"/>
      <c r="I4" s="299" t="s">
        <v>852</v>
      </c>
      <c r="J4" s="295" t="s">
        <v>293</v>
      </c>
      <c r="K4" s="295"/>
      <c r="L4" s="295"/>
      <c r="M4" s="295"/>
      <c r="N4" s="295"/>
      <c r="O4" s="295"/>
      <c r="P4" s="295"/>
      <c r="Q4" s="295"/>
      <c r="R4" s="295"/>
      <c r="S4" s="277" t="s">
        <v>114</v>
      </c>
      <c r="T4" s="278"/>
      <c r="U4" s="278"/>
      <c r="V4" s="278"/>
      <c r="W4" s="278"/>
      <c r="X4" s="278"/>
      <c r="Y4" s="278"/>
      <c r="Z4" s="278"/>
      <c r="AA4" s="279"/>
      <c r="AB4" s="274" t="s">
        <v>113</v>
      </c>
      <c r="AC4" s="275"/>
      <c r="AD4" s="275"/>
      <c r="AE4" s="275"/>
      <c r="AF4" s="275"/>
      <c r="AG4" s="275"/>
      <c r="AH4" s="275"/>
      <c r="AI4" s="275"/>
      <c r="AJ4" s="275"/>
    </row>
    <row r="5" spans="1:36" ht="38.25" customHeight="1" x14ac:dyDescent="0.25">
      <c r="A5" s="276"/>
      <c r="B5" s="295"/>
      <c r="C5" s="295"/>
      <c r="D5" s="287"/>
      <c r="E5" s="287"/>
      <c r="F5" s="287"/>
      <c r="G5" s="287"/>
      <c r="H5" s="287"/>
      <c r="I5" s="299"/>
      <c r="J5" s="280" t="s">
        <v>611</v>
      </c>
      <c r="K5" s="280"/>
      <c r="L5" s="280"/>
      <c r="M5" s="281" t="s">
        <v>121</v>
      </c>
      <c r="N5" s="282"/>
      <c r="O5" s="283"/>
      <c r="P5" s="274" t="s">
        <v>467</v>
      </c>
      <c r="Q5" s="275"/>
      <c r="R5" s="276"/>
      <c r="S5" s="280" t="s">
        <v>611</v>
      </c>
      <c r="T5" s="280"/>
      <c r="U5" s="280"/>
      <c r="V5" s="281" t="s">
        <v>121</v>
      </c>
      <c r="W5" s="282"/>
      <c r="X5" s="283"/>
      <c r="Y5" s="274" t="s">
        <v>467</v>
      </c>
      <c r="Z5" s="275"/>
      <c r="AA5" s="276"/>
      <c r="AB5" s="280" t="s">
        <v>611</v>
      </c>
      <c r="AC5" s="280"/>
      <c r="AD5" s="280"/>
      <c r="AE5" s="281" t="s">
        <v>121</v>
      </c>
      <c r="AF5" s="282"/>
      <c r="AG5" s="283"/>
      <c r="AH5" s="274" t="s">
        <v>467</v>
      </c>
      <c r="AI5" s="275"/>
      <c r="AJ5" s="275"/>
    </row>
    <row r="6" spans="1:36" ht="16.5" customHeight="1" x14ac:dyDescent="0.2">
      <c r="A6" s="276"/>
      <c r="B6" s="295"/>
      <c r="C6" s="295"/>
      <c r="D6" s="288" t="s">
        <v>405</v>
      </c>
      <c r="E6" s="288" t="s">
        <v>406</v>
      </c>
      <c r="F6" s="288" t="s">
        <v>407</v>
      </c>
      <c r="G6" s="287" t="s">
        <v>409</v>
      </c>
      <c r="H6" s="288" t="s">
        <v>408</v>
      </c>
      <c r="I6" s="299"/>
      <c r="J6" s="289" t="s">
        <v>4</v>
      </c>
      <c r="K6" s="289" t="s">
        <v>110</v>
      </c>
      <c r="L6" s="289"/>
      <c r="M6" s="293" t="s">
        <v>4</v>
      </c>
      <c r="N6" s="293" t="s">
        <v>110</v>
      </c>
      <c r="O6" s="293"/>
      <c r="P6" s="289" t="s">
        <v>410</v>
      </c>
      <c r="Q6" s="289" t="s">
        <v>110</v>
      </c>
      <c r="R6" s="289"/>
      <c r="S6" s="289" t="s">
        <v>4</v>
      </c>
      <c r="T6" s="289" t="s">
        <v>110</v>
      </c>
      <c r="U6" s="289"/>
      <c r="V6" s="293" t="s">
        <v>4</v>
      </c>
      <c r="W6" s="300" t="s">
        <v>110</v>
      </c>
      <c r="X6" s="301"/>
      <c r="Y6" s="289" t="s">
        <v>410</v>
      </c>
      <c r="Z6" s="289" t="s">
        <v>110</v>
      </c>
      <c r="AA6" s="289"/>
      <c r="AB6" s="289" t="s">
        <v>4</v>
      </c>
      <c r="AC6" s="289" t="s">
        <v>110</v>
      </c>
      <c r="AD6" s="289"/>
      <c r="AE6" s="293" t="s">
        <v>4</v>
      </c>
      <c r="AF6" s="293" t="s">
        <v>110</v>
      </c>
      <c r="AG6" s="293"/>
      <c r="AH6" s="289" t="s">
        <v>410</v>
      </c>
      <c r="AI6" s="289" t="s">
        <v>110</v>
      </c>
      <c r="AJ6" s="290"/>
    </row>
    <row r="7" spans="1:36" ht="115.5" customHeight="1" x14ac:dyDescent="0.2">
      <c r="A7" s="276"/>
      <c r="B7" s="295"/>
      <c r="C7" s="295"/>
      <c r="D7" s="288"/>
      <c r="E7" s="288"/>
      <c r="F7" s="288"/>
      <c r="G7" s="287"/>
      <c r="H7" s="288"/>
      <c r="I7" s="299"/>
      <c r="J7" s="289"/>
      <c r="K7" s="179" t="s">
        <v>2</v>
      </c>
      <c r="L7" s="179" t="s">
        <v>3</v>
      </c>
      <c r="M7" s="293"/>
      <c r="N7" s="220" t="s">
        <v>2</v>
      </c>
      <c r="O7" s="220" t="s">
        <v>3</v>
      </c>
      <c r="P7" s="289"/>
      <c r="Q7" s="174" t="s">
        <v>403</v>
      </c>
      <c r="R7" s="175" t="s">
        <v>404</v>
      </c>
      <c r="S7" s="289"/>
      <c r="T7" s="179" t="s">
        <v>2</v>
      </c>
      <c r="U7" s="179" t="s">
        <v>3</v>
      </c>
      <c r="V7" s="293"/>
      <c r="W7" s="220" t="s">
        <v>2</v>
      </c>
      <c r="X7" s="220" t="s">
        <v>3</v>
      </c>
      <c r="Y7" s="289"/>
      <c r="Z7" s="174" t="s">
        <v>403</v>
      </c>
      <c r="AA7" s="174" t="s">
        <v>404</v>
      </c>
      <c r="AB7" s="289"/>
      <c r="AC7" s="179" t="s">
        <v>2</v>
      </c>
      <c r="AD7" s="174"/>
      <c r="AE7" s="293"/>
      <c r="AF7" s="250"/>
      <c r="AG7" s="250"/>
      <c r="AH7" s="289"/>
      <c r="AI7" s="174" t="s">
        <v>403</v>
      </c>
      <c r="AJ7" s="176" t="s">
        <v>404</v>
      </c>
    </row>
    <row r="8" spans="1:36" s="2" customFormat="1" ht="12.75" customHeight="1" x14ac:dyDescent="0.25">
      <c r="A8" s="10">
        <v>1</v>
      </c>
      <c r="B8" s="10">
        <v>2</v>
      </c>
      <c r="C8" s="11">
        <v>3</v>
      </c>
      <c r="D8" s="284" t="s">
        <v>325</v>
      </c>
      <c r="E8" s="285"/>
      <c r="F8" s="285"/>
      <c r="G8" s="285"/>
      <c r="H8" s="286"/>
      <c r="I8" s="10">
        <v>5</v>
      </c>
      <c r="J8" s="12">
        <v>7</v>
      </c>
      <c r="K8" s="12">
        <v>8</v>
      </c>
      <c r="L8" s="12">
        <v>9</v>
      </c>
      <c r="M8" s="221">
        <v>10</v>
      </c>
      <c r="N8" s="221">
        <v>11</v>
      </c>
      <c r="O8" s="221">
        <v>12</v>
      </c>
      <c r="P8" s="10">
        <v>6</v>
      </c>
      <c r="Q8" s="10">
        <v>7</v>
      </c>
      <c r="R8" s="13">
        <v>8</v>
      </c>
      <c r="S8" s="12">
        <v>20</v>
      </c>
      <c r="T8" s="12">
        <v>21</v>
      </c>
      <c r="U8" s="12">
        <v>22</v>
      </c>
      <c r="V8" s="221">
        <v>23</v>
      </c>
      <c r="W8" s="221">
        <v>24</v>
      </c>
      <c r="X8" s="221">
        <v>25</v>
      </c>
      <c r="Y8" s="10">
        <v>9</v>
      </c>
      <c r="Z8" s="10">
        <v>10</v>
      </c>
      <c r="AA8" s="10">
        <v>11</v>
      </c>
      <c r="AB8" s="10"/>
      <c r="AC8" s="10"/>
      <c r="AD8" s="10"/>
      <c r="AE8" s="221"/>
      <c r="AF8" s="221"/>
      <c r="AG8" s="221"/>
      <c r="AH8" s="10">
        <v>12</v>
      </c>
      <c r="AI8" s="10">
        <v>13</v>
      </c>
      <c r="AJ8" s="11">
        <v>14</v>
      </c>
    </row>
    <row r="9" spans="1:36" s="5" customFormat="1" ht="20.25" x14ac:dyDescent="0.2">
      <c r="A9" s="181"/>
      <c r="B9" s="181" t="s">
        <v>4</v>
      </c>
      <c r="C9" s="181"/>
      <c r="D9" s="14"/>
      <c r="E9" s="14"/>
      <c r="F9" s="14"/>
      <c r="G9" s="14"/>
      <c r="H9" s="14"/>
      <c r="I9" s="15"/>
      <c r="J9" s="16">
        <f>K9+L9</f>
        <v>7469797.0300000012</v>
      </c>
      <c r="K9" s="16">
        <f>K23+K61+K103+K264+K307+K320+K383+K589+K615+K630+K450</f>
        <v>2949564.4000000008</v>
      </c>
      <c r="L9" s="16">
        <f>L23+L61+L103+L264+L307+L320+L383+L589+L615+L630+L450</f>
        <v>4520232.63</v>
      </c>
      <c r="M9" s="222">
        <f>M23+M61+M103+M264+M307+M320+M383+M589+M615+M630+M450</f>
        <v>1127458.2579999997</v>
      </c>
      <c r="N9" s="222">
        <f>N23+N61+N103+N264+N307+N320+N383+N589+N615+N630+N450</f>
        <v>139660.18926999997</v>
      </c>
      <c r="O9" s="222">
        <f>O23+O61+O103+O264+O307+O320+O383+O589+O615+O630+O450</f>
        <v>987798.06872999971</v>
      </c>
      <c r="P9" s="16">
        <f>P11+P12+P13+P14+P15+P16+P17+P18+P19+P20+P21</f>
        <v>11746471.248</v>
      </c>
      <c r="Q9" s="16">
        <f t="shared" ref="Q9:AJ9" si="0">Q11+Q12+Q13+Q14+Q15+Q16+Q17+Q18+Q19+Q20+Q21</f>
        <v>4333717.18927</v>
      </c>
      <c r="R9" s="16">
        <f t="shared" si="0"/>
        <v>7448845.3587299995</v>
      </c>
      <c r="S9" s="16">
        <f t="shared" si="0"/>
        <v>7608939.7999999989</v>
      </c>
      <c r="T9" s="16">
        <f t="shared" si="0"/>
        <v>5290937.7</v>
      </c>
      <c r="U9" s="16">
        <f t="shared" si="0"/>
        <v>2318002.1</v>
      </c>
      <c r="V9" s="222">
        <f t="shared" si="0"/>
        <v>1799987.39</v>
      </c>
      <c r="W9" s="222">
        <f t="shared" si="0"/>
        <v>898496.7</v>
      </c>
      <c r="X9" s="222">
        <f t="shared" si="0"/>
        <v>1051490.69</v>
      </c>
      <c r="Y9" s="16">
        <f t="shared" si="0"/>
        <v>9522962.5899999999</v>
      </c>
      <c r="Z9" s="16">
        <f t="shared" si="0"/>
        <v>6153469.7999999998</v>
      </c>
      <c r="AA9" s="16">
        <f t="shared" si="0"/>
        <v>3369492.7900000005</v>
      </c>
      <c r="AB9" s="16">
        <f t="shared" si="0"/>
        <v>1346090.9</v>
      </c>
      <c r="AC9" s="16">
        <f t="shared" si="0"/>
        <v>365214.9</v>
      </c>
      <c r="AD9" s="16">
        <f t="shared" si="0"/>
        <v>994055.8</v>
      </c>
      <c r="AE9" s="222">
        <f t="shared" si="0"/>
        <v>4266605.0999999996</v>
      </c>
      <c r="AF9" s="222">
        <f t="shared" si="0"/>
        <v>4160479.9</v>
      </c>
      <c r="AG9" s="222">
        <f t="shared" si="0"/>
        <v>106125.2</v>
      </c>
      <c r="AH9" s="16">
        <f t="shared" si="0"/>
        <v>5625875.7999999989</v>
      </c>
      <c r="AI9" s="16">
        <f t="shared" si="0"/>
        <v>4525694.8</v>
      </c>
      <c r="AJ9" s="17">
        <f t="shared" si="0"/>
        <v>1100181</v>
      </c>
    </row>
    <row r="10" spans="1:36" s="5" customFormat="1" ht="20.25" x14ac:dyDescent="0.2">
      <c r="A10" s="181"/>
      <c r="B10" s="18" t="s">
        <v>1</v>
      </c>
      <c r="C10" s="18"/>
      <c r="D10" s="14"/>
      <c r="E10" s="14"/>
      <c r="F10" s="14"/>
      <c r="G10" s="14"/>
      <c r="H10" s="14"/>
      <c r="I10" s="15"/>
      <c r="J10" s="16"/>
      <c r="K10" s="16"/>
      <c r="L10" s="16"/>
      <c r="M10" s="222"/>
      <c r="N10" s="222"/>
      <c r="O10" s="222"/>
      <c r="P10" s="16"/>
      <c r="Q10" s="16"/>
      <c r="R10" s="16"/>
      <c r="S10" s="16"/>
      <c r="T10" s="16"/>
      <c r="U10" s="16"/>
      <c r="V10" s="222"/>
      <c r="W10" s="222"/>
      <c r="X10" s="222"/>
      <c r="Y10" s="16"/>
      <c r="Z10" s="16"/>
      <c r="AA10" s="16"/>
      <c r="AB10" s="16"/>
      <c r="AC10" s="16"/>
      <c r="AD10" s="16"/>
      <c r="AE10" s="222"/>
      <c r="AF10" s="222"/>
      <c r="AG10" s="222"/>
      <c r="AH10" s="16"/>
      <c r="AI10" s="16"/>
      <c r="AJ10" s="17"/>
    </row>
    <row r="11" spans="1:36" s="5" customFormat="1" ht="20.25" x14ac:dyDescent="0.2">
      <c r="A11" s="181"/>
      <c r="B11" s="18" t="s">
        <v>314</v>
      </c>
      <c r="C11" s="18"/>
      <c r="D11" s="14"/>
      <c r="E11" s="14"/>
      <c r="F11" s="14"/>
      <c r="G11" s="14"/>
      <c r="H11" s="14"/>
      <c r="I11" s="15"/>
      <c r="J11" s="16">
        <f>J23</f>
        <v>1314217.1000000001</v>
      </c>
      <c r="K11" s="16">
        <f t="shared" ref="K11:AJ11" si="1">K23</f>
        <v>1245107.5999999999</v>
      </c>
      <c r="L11" s="16">
        <f t="shared" si="1"/>
        <v>69109.5</v>
      </c>
      <c r="M11" s="222">
        <f t="shared" si="1"/>
        <v>408214.58399999997</v>
      </c>
      <c r="N11" s="222">
        <f t="shared" si="1"/>
        <v>-94034.2</v>
      </c>
      <c r="O11" s="222">
        <f t="shared" si="1"/>
        <v>502248.78399999999</v>
      </c>
      <c r="P11" s="16">
        <f t="shared" si="1"/>
        <v>1722431.6839999999</v>
      </c>
      <c r="Q11" s="16">
        <f t="shared" si="1"/>
        <v>1151073.3999999999</v>
      </c>
      <c r="R11" s="16">
        <f t="shared" si="1"/>
        <v>571358.2840000001</v>
      </c>
      <c r="S11" s="16">
        <f t="shared" si="1"/>
        <v>3648248.4</v>
      </c>
      <c r="T11" s="16">
        <f t="shared" si="1"/>
        <v>3423592.3</v>
      </c>
      <c r="U11" s="16">
        <f t="shared" si="1"/>
        <v>224656.1</v>
      </c>
      <c r="V11" s="222">
        <f t="shared" si="1"/>
        <v>0</v>
      </c>
      <c r="W11" s="222">
        <f t="shared" si="1"/>
        <v>0</v>
      </c>
      <c r="X11" s="222">
        <f t="shared" si="1"/>
        <v>0</v>
      </c>
      <c r="Y11" s="16">
        <f t="shared" si="1"/>
        <v>3648248.4</v>
      </c>
      <c r="Z11" s="16">
        <f t="shared" si="1"/>
        <v>3423592.3</v>
      </c>
      <c r="AA11" s="16">
        <f t="shared" si="1"/>
        <v>224656.1</v>
      </c>
      <c r="AB11" s="16">
        <f t="shared" si="1"/>
        <v>0</v>
      </c>
      <c r="AC11" s="16">
        <f t="shared" si="1"/>
        <v>0</v>
      </c>
      <c r="AD11" s="16">
        <f t="shared" si="1"/>
        <v>0</v>
      </c>
      <c r="AE11" s="222">
        <f t="shared" si="1"/>
        <v>0</v>
      </c>
      <c r="AF11" s="222">
        <f t="shared" si="1"/>
        <v>0</v>
      </c>
      <c r="AG11" s="222">
        <f t="shared" si="1"/>
        <v>0</v>
      </c>
      <c r="AH11" s="16">
        <f t="shared" si="1"/>
        <v>0</v>
      </c>
      <c r="AI11" s="16">
        <f t="shared" si="1"/>
        <v>0</v>
      </c>
      <c r="AJ11" s="17">
        <f t="shared" si="1"/>
        <v>0</v>
      </c>
    </row>
    <row r="12" spans="1:36" s="5" customFormat="1" ht="20.25" x14ac:dyDescent="0.2">
      <c r="A12" s="181"/>
      <c r="B12" s="18" t="s">
        <v>315</v>
      </c>
      <c r="C12" s="18"/>
      <c r="D12" s="14"/>
      <c r="E12" s="14"/>
      <c r="F12" s="14"/>
      <c r="G12" s="14"/>
      <c r="H12" s="14"/>
      <c r="I12" s="15"/>
      <c r="J12" s="16">
        <f>J61</f>
        <v>274069.95999999996</v>
      </c>
      <c r="K12" s="16">
        <f t="shared" ref="K12:AJ12" si="2">K61</f>
        <v>126627.6</v>
      </c>
      <c r="L12" s="16">
        <f t="shared" si="2"/>
        <v>147442.36000000004</v>
      </c>
      <c r="M12" s="222">
        <f t="shared" si="2"/>
        <v>99713.649000000005</v>
      </c>
      <c r="N12" s="222">
        <f t="shared" si="2"/>
        <v>0</v>
      </c>
      <c r="O12" s="222">
        <f t="shared" si="2"/>
        <v>99713.649000000005</v>
      </c>
      <c r="P12" s="16">
        <f t="shared" si="2"/>
        <v>373783.60899999988</v>
      </c>
      <c r="Q12" s="16">
        <f t="shared" si="2"/>
        <v>126627.6</v>
      </c>
      <c r="R12" s="16">
        <f t="shared" si="2"/>
        <v>247156.00900000005</v>
      </c>
      <c r="S12" s="16">
        <f t="shared" si="2"/>
        <v>69023.8</v>
      </c>
      <c r="T12" s="16">
        <f t="shared" si="2"/>
        <v>64711.4</v>
      </c>
      <c r="U12" s="16">
        <f t="shared" si="2"/>
        <v>4312.3999999999996</v>
      </c>
      <c r="V12" s="222">
        <f t="shared" si="2"/>
        <v>32909.199999999997</v>
      </c>
      <c r="W12" s="222">
        <f t="shared" si="2"/>
        <v>0</v>
      </c>
      <c r="X12" s="222">
        <f t="shared" si="2"/>
        <v>32909.199999999997</v>
      </c>
      <c r="Y12" s="16">
        <f t="shared" si="2"/>
        <v>101933</v>
      </c>
      <c r="Z12" s="16">
        <f t="shared" si="2"/>
        <v>64711.4</v>
      </c>
      <c r="AA12" s="16">
        <f t="shared" si="2"/>
        <v>37221.599999999999</v>
      </c>
      <c r="AB12" s="16">
        <f t="shared" si="2"/>
        <v>0</v>
      </c>
      <c r="AC12" s="16">
        <f t="shared" si="2"/>
        <v>0</v>
      </c>
      <c r="AD12" s="16">
        <f t="shared" si="2"/>
        <v>0</v>
      </c>
      <c r="AE12" s="222">
        <f t="shared" si="2"/>
        <v>0</v>
      </c>
      <c r="AF12" s="222">
        <f t="shared" si="2"/>
        <v>0</v>
      </c>
      <c r="AG12" s="222">
        <f t="shared" si="2"/>
        <v>0</v>
      </c>
      <c r="AH12" s="16">
        <f t="shared" si="2"/>
        <v>0</v>
      </c>
      <c r="AI12" s="16">
        <f t="shared" si="2"/>
        <v>0</v>
      </c>
      <c r="AJ12" s="17">
        <f t="shared" si="2"/>
        <v>0</v>
      </c>
    </row>
    <row r="13" spans="1:36" s="5" customFormat="1" ht="20.25" x14ac:dyDescent="0.2">
      <c r="A13" s="181"/>
      <c r="B13" s="18" t="s">
        <v>316</v>
      </c>
      <c r="C13" s="18"/>
      <c r="D13" s="14"/>
      <c r="E13" s="14"/>
      <c r="F13" s="14"/>
      <c r="G13" s="14"/>
      <c r="H13" s="14"/>
      <c r="I13" s="15"/>
      <c r="J13" s="16">
        <f>J103</f>
        <v>1068776.27</v>
      </c>
      <c r="K13" s="16">
        <f t="shared" ref="K13:AJ13" si="3">K103</f>
        <v>490649.00000000012</v>
      </c>
      <c r="L13" s="16">
        <f t="shared" si="3"/>
        <v>578127.27</v>
      </c>
      <c r="M13" s="222">
        <f t="shared" si="3"/>
        <v>146210.54499999998</v>
      </c>
      <c r="N13" s="222">
        <f t="shared" si="3"/>
        <v>102486.08927000001</v>
      </c>
      <c r="O13" s="222">
        <f t="shared" si="3"/>
        <v>43724.455730000001</v>
      </c>
      <c r="P13" s="16">
        <f t="shared" si="3"/>
        <v>1324232.875</v>
      </c>
      <c r="Q13" s="16">
        <f t="shared" si="3"/>
        <v>593135.08927000011</v>
      </c>
      <c r="R13" s="16">
        <f t="shared" si="3"/>
        <v>731097.78572999989</v>
      </c>
      <c r="S13" s="16">
        <f t="shared" si="3"/>
        <v>692773.8</v>
      </c>
      <c r="T13" s="16">
        <f t="shared" si="3"/>
        <v>677168.3</v>
      </c>
      <c r="U13" s="16">
        <f t="shared" si="3"/>
        <v>15605.5</v>
      </c>
      <c r="V13" s="222">
        <f t="shared" si="3"/>
        <v>-71449.200000000012</v>
      </c>
      <c r="W13" s="222">
        <f t="shared" si="3"/>
        <v>-102485.90000000001</v>
      </c>
      <c r="X13" s="222">
        <f t="shared" si="3"/>
        <v>31036.699999999997</v>
      </c>
      <c r="Y13" s="16">
        <f t="shared" si="3"/>
        <v>621324.60000000009</v>
      </c>
      <c r="Z13" s="16">
        <f t="shared" si="3"/>
        <v>574682.4</v>
      </c>
      <c r="AA13" s="16">
        <f t="shared" si="3"/>
        <v>46642.2</v>
      </c>
      <c r="AB13" s="16">
        <f t="shared" si="3"/>
        <v>417953.30000000005</v>
      </c>
      <c r="AC13" s="16">
        <f t="shared" si="3"/>
        <v>365214.9</v>
      </c>
      <c r="AD13" s="16">
        <f t="shared" si="3"/>
        <v>65918.2</v>
      </c>
      <c r="AE13" s="222">
        <f t="shared" si="3"/>
        <v>0</v>
      </c>
      <c r="AF13" s="222">
        <f t="shared" si="3"/>
        <v>0</v>
      </c>
      <c r="AG13" s="222">
        <f t="shared" si="3"/>
        <v>0</v>
      </c>
      <c r="AH13" s="16">
        <f t="shared" si="3"/>
        <v>431133.1</v>
      </c>
      <c r="AI13" s="16">
        <f t="shared" si="3"/>
        <v>365214.9</v>
      </c>
      <c r="AJ13" s="17">
        <f t="shared" si="3"/>
        <v>65918.2</v>
      </c>
    </row>
    <row r="14" spans="1:36" s="5" customFormat="1" ht="21" customHeight="1" x14ac:dyDescent="0.2">
      <c r="A14" s="181"/>
      <c r="B14" s="18" t="s">
        <v>317</v>
      </c>
      <c r="C14" s="18"/>
      <c r="D14" s="14"/>
      <c r="E14" s="14"/>
      <c r="F14" s="14"/>
      <c r="G14" s="14"/>
      <c r="H14" s="14"/>
      <c r="I14" s="15"/>
      <c r="J14" s="16">
        <f>J264</f>
        <v>1258012.5000000002</v>
      </c>
      <c r="K14" s="16">
        <f t="shared" ref="K14:AJ14" si="4">K264</f>
        <v>892606.1</v>
      </c>
      <c r="L14" s="16">
        <f t="shared" si="4"/>
        <v>365406.39999999997</v>
      </c>
      <c r="M14" s="222">
        <f t="shared" si="4"/>
        <v>432647.10999999993</v>
      </c>
      <c r="N14" s="222">
        <f t="shared" si="4"/>
        <v>0</v>
      </c>
      <c r="O14" s="222">
        <f t="shared" si="4"/>
        <v>432647.10999999993</v>
      </c>
      <c r="P14" s="16">
        <f t="shared" si="4"/>
        <v>1690659.6100000003</v>
      </c>
      <c r="Q14" s="16">
        <f t="shared" si="4"/>
        <v>892606.1</v>
      </c>
      <c r="R14" s="16">
        <f t="shared" si="4"/>
        <v>798053.50999999978</v>
      </c>
      <c r="S14" s="16">
        <f t="shared" si="4"/>
        <v>554783.6</v>
      </c>
      <c r="T14" s="16">
        <f t="shared" si="4"/>
        <v>446633.2</v>
      </c>
      <c r="U14" s="16">
        <f t="shared" si="4"/>
        <v>108150.39999999999</v>
      </c>
      <c r="V14" s="222">
        <f t="shared" si="4"/>
        <v>119094.80000000002</v>
      </c>
      <c r="W14" s="222">
        <f t="shared" si="4"/>
        <v>0</v>
      </c>
      <c r="X14" s="222">
        <f t="shared" si="4"/>
        <v>119094.80000000002</v>
      </c>
      <c r="Y14" s="16">
        <f t="shared" si="4"/>
        <v>673878.4</v>
      </c>
      <c r="Z14" s="16">
        <f t="shared" si="4"/>
        <v>446633.2</v>
      </c>
      <c r="AA14" s="16">
        <f t="shared" si="4"/>
        <v>227245.2</v>
      </c>
      <c r="AB14" s="16">
        <f t="shared" si="4"/>
        <v>0</v>
      </c>
      <c r="AC14" s="16">
        <f t="shared" si="4"/>
        <v>0</v>
      </c>
      <c r="AD14" s="16">
        <f t="shared" si="4"/>
        <v>0</v>
      </c>
      <c r="AE14" s="222">
        <f t="shared" si="4"/>
        <v>0</v>
      </c>
      <c r="AF14" s="222">
        <f t="shared" si="4"/>
        <v>0</v>
      </c>
      <c r="AG14" s="222">
        <f t="shared" si="4"/>
        <v>0</v>
      </c>
      <c r="AH14" s="16">
        <f t="shared" si="4"/>
        <v>0</v>
      </c>
      <c r="AI14" s="16">
        <f t="shared" si="4"/>
        <v>0</v>
      </c>
      <c r="AJ14" s="17">
        <f t="shared" si="4"/>
        <v>0</v>
      </c>
    </row>
    <row r="15" spans="1:36" s="5" customFormat="1" ht="20.25" x14ac:dyDescent="0.2">
      <c r="A15" s="181"/>
      <c r="B15" s="18" t="s">
        <v>318</v>
      </c>
      <c r="C15" s="18"/>
      <c r="D15" s="14"/>
      <c r="E15" s="14"/>
      <c r="F15" s="14"/>
      <c r="G15" s="14"/>
      <c r="H15" s="14"/>
      <c r="I15" s="15"/>
      <c r="J15" s="16">
        <f>J307</f>
        <v>21023.599999999999</v>
      </c>
      <c r="K15" s="16">
        <f t="shared" ref="K15:AJ15" si="5">K307</f>
        <v>0</v>
      </c>
      <c r="L15" s="16">
        <f t="shared" si="5"/>
        <v>21023.599999999999</v>
      </c>
      <c r="M15" s="222">
        <f t="shared" si="5"/>
        <v>60129.9</v>
      </c>
      <c r="N15" s="222">
        <f t="shared" si="5"/>
        <v>0</v>
      </c>
      <c r="O15" s="222">
        <f t="shared" si="5"/>
        <v>60129.9</v>
      </c>
      <c r="P15" s="16">
        <f t="shared" si="5"/>
        <v>81153.5</v>
      </c>
      <c r="Q15" s="16">
        <f t="shared" si="5"/>
        <v>0</v>
      </c>
      <c r="R15" s="16">
        <f t="shared" si="5"/>
        <v>81153.5</v>
      </c>
      <c r="S15" s="16">
        <f t="shared" si="5"/>
        <v>223480.09999999998</v>
      </c>
      <c r="T15" s="16">
        <f t="shared" si="5"/>
        <v>221245.3</v>
      </c>
      <c r="U15" s="16">
        <f t="shared" si="5"/>
        <v>2234.8000000000002</v>
      </c>
      <c r="V15" s="222">
        <f t="shared" si="5"/>
        <v>204408.79</v>
      </c>
      <c r="W15" s="222">
        <f t="shared" si="5"/>
        <v>0</v>
      </c>
      <c r="X15" s="222">
        <f t="shared" si="5"/>
        <v>204408.79</v>
      </c>
      <c r="Y15" s="16">
        <f t="shared" si="5"/>
        <v>427888.89</v>
      </c>
      <c r="Z15" s="16">
        <f t="shared" si="5"/>
        <v>221245.3</v>
      </c>
      <c r="AA15" s="16">
        <f t="shared" si="5"/>
        <v>206643.59</v>
      </c>
      <c r="AB15" s="16">
        <f t="shared" si="5"/>
        <v>0</v>
      </c>
      <c r="AC15" s="16">
        <f t="shared" si="5"/>
        <v>0</v>
      </c>
      <c r="AD15" s="16">
        <f t="shared" si="5"/>
        <v>0</v>
      </c>
      <c r="AE15" s="222">
        <f t="shared" si="5"/>
        <v>0</v>
      </c>
      <c r="AF15" s="222">
        <f t="shared" si="5"/>
        <v>0</v>
      </c>
      <c r="AG15" s="222">
        <f t="shared" si="5"/>
        <v>0</v>
      </c>
      <c r="AH15" s="16">
        <f t="shared" si="5"/>
        <v>0</v>
      </c>
      <c r="AI15" s="16">
        <f t="shared" si="5"/>
        <v>0</v>
      </c>
      <c r="AJ15" s="17">
        <f t="shared" si="5"/>
        <v>0</v>
      </c>
    </row>
    <row r="16" spans="1:36" s="5" customFormat="1" ht="20.25" x14ac:dyDescent="0.2">
      <c r="A16" s="181"/>
      <c r="B16" s="18" t="s">
        <v>319</v>
      </c>
      <c r="C16" s="18"/>
      <c r="D16" s="14"/>
      <c r="E16" s="14"/>
      <c r="F16" s="14"/>
      <c r="G16" s="14"/>
      <c r="H16" s="14"/>
      <c r="I16" s="15"/>
      <c r="J16" s="16">
        <f>J320</f>
        <v>2297857.2999999998</v>
      </c>
      <c r="K16" s="16">
        <f t="shared" ref="K16:AJ16" si="6">K320</f>
        <v>45573.7</v>
      </c>
      <c r="L16" s="16">
        <f t="shared" si="6"/>
        <v>2252283.5999999996</v>
      </c>
      <c r="M16" s="222">
        <f t="shared" si="6"/>
        <v>-78157</v>
      </c>
      <c r="N16" s="222">
        <f t="shared" si="6"/>
        <v>13313.900000000001</v>
      </c>
      <c r="O16" s="222">
        <f t="shared" si="6"/>
        <v>-91470.900000000009</v>
      </c>
      <c r="P16" s="16">
        <f t="shared" si="6"/>
        <v>2219700.3000000003</v>
      </c>
      <c r="Q16" s="16">
        <f t="shared" si="6"/>
        <v>58887.6</v>
      </c>
      <c r="R16" s="16">
        <f t="shared" si="6"/>
        <v>2160812.6999999997</v>
      </c>
      <c r="S16" s="16">
        <f t="shared" si="6"/>
        <v>1159437</v>
      </c>
      <c r="T16" s="16">
        <f t="shared" si="6"/>
        <v>0</v>
      </c>
      <c r="U16" s="16">
        <f t="shared" si="6"/>
        <v>1159437</v>
      </c>
      <c r="V16" s="222">
        <f t="shared" si="6"/>
        <v>0</v>
      </c>
      <c r="W16" s="222">
        <f t="shared" si="6"/>
        <v>0</v>
      </c>
      <c r="X16" s="222">
        <f t="shared" si="6"/>
        <v>150000</v>
      </c>
      <c r="Y16" s="16">
        <f t="shared" si="6"/>
        <v>1309437</v>
      </c>
      <c r="Z16" s="16">
        <f t="shared" si="6"/>
        <v>0</v>
      </c>
      <c r="AA16" s="16">
        <f t="shared" si="6"/>
        <v>1309437</v>
      </c>
      <c r="AB16" s="16">
        <f t="shared" si="6"/>
        <v>163475</v>
      </c>
      <c r="AC16" s="16">
        <f t="shared" si="6"/>
        <v>0</v>
      </c>
      <c r="AD16" s="16">
        <f t="shared" si="6"/>
        <v>163475</v>
      </c>
      <c r="AE16" s="222">
        <f t="shared" si="6"/>
        <v>0</v>
      </c>
      <c r="AF16" s="222">
        <f t="shared" si="6"/>
        <v>0</v>
      </c>
      <c r="AG16" s="222">
        <f t="shared" si="6"/>
        <v>0</v>
      </c>
      <c r="AH16" s="16">
        <f t="shared" si="6"/>
        <v>163475</v>
      </c>
      <c r="AI16" s="16">
        <f t="shared" si="6"/>
        <v>0</v>
      </c>
      <c r="AJ16" s="17">
        <f t="shared" si="6"/>
        <v>163475</v>
      </c>
    </row>
    <row r="17" spans="1:36" s="5" customFormat="1" ht="20.25" x14ac:dyDescent="0.2">
      <c r="A17" s="181"/>
      <c r="B17" s="18" t="s">
        <v>320</v>
      </c>
      <c r="C17" s="18"/>
      <c r="D17" s="14"/>
      <c r="E17" s="14"/>
      <c r="F17" s="14"/>
      <c r="G17" s="14"/>
      <c r="H17" s="14"/>
      <c r="I17" s="15"/>
      <c r="J17" s="16">
        <f>J383</f>
        <v>781333.2</v>
      </c>
      <c r="K17" s="16">
        <f t="shared" ref="K17:AJ17" si="7">K383</f>
        <v>0</v>
      </c>
      <c r="L17" s="16">
        <f t="shared" si="7"/>
        <v>781333.2</v>
      </c>
      <c r="M17" s="222">
        <f t="shared" si="7"/>
        <v>-40605.1</v>
      </c>
      <c r="N17" s="222">
        <f t="shared" si="7"/>
        <v>0</v>
      </c>
      <c r="O17" s="222">
        <f t="shared" si="7"/>
        <v>-40605.1</v>
      </c>
      <c r="P17" s="16">
        <f t="shared" si="7"/>
        <v>809811.8</v>
      </c>
      <c r="Q17" s="16">
        <f t="shared" si="7"/>
        <v>0</v>
      </c>
      <c r="R17" s="16">
        <f t="shared" si="7"/>
        <v>809811.8</v>
      </c>
      <c r="S17" s="16">
        <f t="shared" si="7"/>
        <v>698983.79999999993</v>
      </c>
      <c r="T17" s="16">
        <f t="shared" si="7"/>
        <v>0</v>
      </c>
      <c r="U17" s="16">
        <f t="shared" si="7"/>
        <v>698983.79999999993</v>
      </c>
      <c r="V17" s="222">
        <f t="shared" si="7"/>
        <v>201627.09999999998</v>
      </c>
      <c r="W17" s="222">
        <f t="shared" si="7"/>
        <v>90618.7</v>
      </c>
      <c r="X17" s="222">
        <f t="shared" si="7"/>
        <v>111008.39999999998</v>
      </c>
      <c r="Y17" s="16">
        <f t="shared" si="7"/>
        <v>900610.9</v>
      </c>
      <c r="Z17" s="16">
        <f t="shared" si="7"/>
        <v>90618.7</v>
      </c>
      <c r="AA17" s="16">
        <f t="shared" si="7"/>
        <v>809992.20000000007</v>
      </c>
      <c r="AB17" s="16">
        <f t="shared" si="7"/>
        <v>664662.6</v>
      </c>
      <c r="AC17" s="16">
        <f t="shared" si="7"/>
        <v>0</v>
      </c>
      <c r="AD17" s="16">
        <f t="shared" si="7"/>
        <v>664662.6</v>
      </c>
      <c r="AE17" s="222">
        <f t="shared" si="7"/>
        <v>4266605.0999999996</v>
      </c>
      <c r="AF17" s="222">
        <f t="shared" si="7"/>
        <v>4160479.9</v>
      </c>
      <c r="AG17" s="222">
        <f t="shared" si="7"/>
        <v>106125.2</v>
      </c>
      <c r="AH17" s="16">
        <f t="shared" si="7"/>
        <v>4931267.6999999993</v>
      </c>
      <c r="AI17" s="16">
        <f t="shared" si="7"/>
        <v>4160479.9</v>
      </c>
      <c r="AJ17" s="17">
        <f t="shared" si="7"/>
        <v>770787.8</v>
      </c>
    </row>
    <row r="18" spans="1:36" s="5" customFormat="1" ht="20.25" x14ac:dyDescent="0.2">
      <c r="A18" s="181"/>
      <c r="B18" s="18" t="s">
        <v>321</v>
      </c>
      <c r="C18" s="18"/>
      <c r="D18" s="14"/>
      <c r="E18" s="14"/>
      <c r="F18" s="14"/>
      <c r="G18" s="14"/>
      <c r="H18" s="14"/>
      <c r="I18" s="15"/>
      <c r="J18" s="16">
        <f>J473</f>
        <v>1638515.3299999996</v>
      </c>
      <c r="K18" s="16">
        <f t="shared" ref="K18:AJ18" si="8">K473</f>
        <v>772973.89999999991</v>
      </c>
      <c r="L18" s="16">
        <f t="shared" si="8"/>
        <v>865541.43</v>
      </c>
      <c r="M18" s="222">
        <f t="shared" si="8"/>
        <v>1355043.43</v>
      </c>
      <c r="N18" s="222">
        <f t="shared" si="8"/>
        <v>448100</v>
      </c>
      <c r="O18" s="222">
        <f t="shared" si="8"/>
        <v>906943.43</v>
      </c>
      <c r="P18" s="16">
        <f t="shared" si="8"/>
        <v>2980886.13</v>
      </c>
      <c r="Q18" s="16">
        <f t="shared" si="8"/>
        <v>1244492.5999999999</v>
      </c>
      <c r="R18" s="16">
        <f t="shared" si="8"/>
        <v>1772484.8300000003</v>
      </c>
      <c r="S18" s="16">
        <f t="shared" si="8"/>
        <v>462209.3</v>
      </c>
      <c r="T18" s="16">
        <f t="shared" si="8"/>
        <v>457587.19999999995</v>
      </c>
      <c r="U18" s="16">
        <f t="shared" si="8"/>
        <v>4622.1000000000004</v>
      </c>
      <c r="V18" s="222">
        <f t="shared" si="8"/>
        <v>905472.1</v>
      </c>
      <c r="W18" s="222">
        <f t="shared" si="8"/>
        <v>529613.9</v>
      </c>
      <c r="X18" s="222">
        <f t="shared" si="8"/>
        <v>375858.2</v>
      </c>
      <c r="Y18" s="16">
        <f t="shared" si="8"/>
        <v>1331716.7999999998</v>
      </c>
      <c r="Z18" s="16">
        <f t="shared" si="8"/>
        <v>951236.5</v>
      </c>
      <c r="AA18" s="16">
        <f t="shared" si="8"/>
        <v>380480.30000000005</v>
      </c>
      <c r="AB18" s="16">
        <f t="shared" si="8"/>
        <v>0</v>
      </c>
      <c r="AC18" s="16">
        <f t="shared" si="8"/>
        <v>0</v>
      </c>
      <c r="AD18" s="16">
        <f t="shared" si="8"/>
        <v>0</v>
      </c>
      <c r="AE18" s="222">
        <f t="shared" si="8"/>
        <v>0</v>
      </c>
      <c r="AF18" s="222">
        <f t="shared" si="8"/>
        <v>0</v>
      </c>
      <c r="AG18" s="222">
        <f t="shared" si="8"/>
        <v>0</v>
      </c>
      <c r="AH18" s="16">
        <f t="shared" si="8"/>
        <v>0</v>
      </c>
      <c r="AI18" s="16">
        <f t="shared" si="8"/>
        <v>0</v>
      </c>
      <c r="AJ18" s="17">
        <f t="shared" si="8"/>
        <v>0</v>
      </c>
    </row>
    <row r="19" spans="1:36" s="5" customFormat="1" ht="20.25" x14ac:dyDescent="0.2">
      <c r="A19" s="181"/>
      <c r="B19" s="18" t="s">
        <v>322</v>
      </c>
      <c r="C19" s="18"/>
      <c r="D19" s="14"/>
      <c r="E19" s="14"/>
      <c r="F19" s="14"/>
      <c r="G19" s="14"/>
      <c r="H19" s="14"/>
      <c r="I19" s="15"/>
      <c r="J19" s="16">
        <f>J589</f>
        <v>223926.9</v>
      </c>
      <c r="K19" s="16">
        <f t="shared" ref="K19:AJ19" si="9">K589</f>
        <v>146804.70000000001</v>
      </c>
      <c r="L19" s="16">
        <f t="shared" si="9"/>
        <v>77122.200000000012</v>
      </c>
      <c r="M19" s="222">
        <f t="shared" si="9"/>
        <v>136273.92999999996</v>
      </c>
      <c r="N19" s="222">
        <f t="shared" si="9"/>
        <v>117894.39999999997</v>
      </c>
      <c r="O19" s="222">
        <f t="shared" si="9"/>
        <v>18379.53</v>
      </c>
      <c r="P19" s="16">
        <f t="shared" si="9"/>
        <v>360200.9</v>
      </c>
      <c r="Q19" s="16">
        <f t="shared" si="9"/>
        <v>264699.09999999998</v>
      </c>
      <c r="R19" s="16">
        <f t="shared" si="9"/>
        <v>95501.8</v>
      </c>
      <c r="S19" s="16">
        <f t="shared" si="9"/>
        <v>0</v>
      </c>
      <c r="T19" s="16">
        <f t="shared" si="9"/>
        <v>0</v>
      </c>
      <c r="U19" s="16">
        <f t="shared" si="9"/>
        <v>0</v>
      </c>
      <c r="V19" s="222">
        <f t="shared" si="9"/>
        <v>467794.39999999997</v>
      </c>
      <c r="W19" s="222">
        <f t="shared" si="9"/>
        <v>380750</v>
      </c>
      <c r="X19" s="222">
        <f t="shared" si="9"/>
        <v>87044.4</v>
      </c>
      <c r="Y19" s="16">
        <f t="shared" si="9"/>
        <v>467794.39999999997</v>
      </c>
      <c r="Z19" s="16">
        <f t="shared" si="9"/>
        <v>380750</v>
      </c>
      <c r="AA19" s="16">
        <f t="shared" si="9"/>
        <v>87044.4</v>
      </c>
      <c r="AB19" s="16">
        <f t="shared" si="9"/>
        <v>0</v>
      </c>
      <c r="AC19" s="16">
        <f t="shared" si="9"/>
        <v>0</v>
      </c>
      <c r="AD19" s="16">
        <f t="shared" si="9"/>
        <v>0</v>
      </c>
      <c r="AE19" s="222">
        <f t="shared" si="9"/>
        <v>0</v>
      </c>
      <c r="AF19" s="222">
        <f t="shared" si="9"/>
        <v>0</v>
      </c>
      <c r="AG19" s="222">
        <f t="shared" si="9"/>
        <v>0</v>
      </c>
      <c r="AH19" s="16">
        <f t="shared" si="9"/>
        <v>0</v>
      </c>
      <c r="AI19" s="16">
        <f t="shared" si="9"/>
        <v>0</v>
      </c>
      <c r="AJ19" s="17">
        <f t="shared" si="9"/>
        <v>0</v>
      </c>
    </row>
    <row r="20" spans="1:36" s="5" customFormat="1" ht="20.25" x14ac:dyDescent="0.2">
      <c r="A20" s="181"/>
      <c r="B20" s="18" t="s">
        <v>323</v>
      </c>
      <c r="C20" s="18"/>
      <c r="D20" s="14"/>
      <c r="E20" s="14"/>
      <c r="F20" s="14"/>
      <c r="G20" s="14"/>
      <c r="H20" s="14"/>
      <c r="I20" s="15"/>
      <c r="J20" s="16">
        <f>J615</f>
        <v>23383.1</v>
      </c>
      <c r="K20" s="16">
        <f t="shared" ref="K20:AJ20" si="10">K615</f>
        <v>0</v>
      </c>
      <c r="L20" s="16">
        <f t="shared" si="10"/>
        <v>23383.1</v>
      </c>
      <c r="M20" s="222">
        <f t="shared" si="10"/>
        <v>38924.14</v>
      </c>
      <c r="N20" s="222">
        <f t="shared" si="10"/>
        <v>0</v>
      </c>
      <c r="O20" s="222">
        <f t="shared" si="10"/>
        <v>38924.14</v>
      </c>
      <c r="P20" s="16">
        <f t="shared" si="10"/>
        <v>62307.24</v>
      </c>
      <c r="Q20" s="16">
        <f t="shared" si="10"/>
        <v>0</v>
      </c>
      <c r="R20" s="16">
        <f t="shared" si="10"/>
        <v>62307.24</v>
      </c>
      <c r="S20" s="16">
        <f t="shared" si="10"/>
        <v>0</v>
      </c>
      <c r="T20" s="16">
        <f t="shared" si="10"/>
        <v>0</v>
      </c>
      <c r="U20" s="16">
        <f t="shared" si="10"/>
        <v>0</v>
      </c>
      <c r="V20" s="222">
        <f t="shared" si="10"/>
        <v>0</v>
      </c>
      <c r="W20" s="222">
        <f t="shared" si="10"/>
        <v>0</v>
      </c>
      <c r="X20" s="222">
        <f t="shared" si="10"/>
        <v>0</v>
      </c>
      <c r="Y20" s="16">
        <f t="shared" si="10"/>
        <v>0</v>
      </c>
      <c r="Z20" s="16">
        <f t="shared" si="10"/>
        <v>0</v>
      </c>
      <c r="AA20" s="16">
        <f t="shared" si="10"/>
        <v>0</v>
      </c>
      <c r="AB20" s="16">
        <f t="shared" si="10"/>
        <v>0</v>
      </c>
      <c r="AC20" s="16">
        <f t="shared" si="10"/>
        <v>0</v>
      </c>
      <c r="AD20" s="16">
        <f t="shared" si="10"/>
        <v>0</v>
      </c>
      <c r="AE20" s="222">
        <f t="shared" si="10"/>
        <v>0</v>
      </c>
      <c r="AF20" s="222">
        <f t="shared" si="10"/>
        <v>0</v>
      </c>
      <c r="AG20" s="222">
        <f t="shared" si="10"/>
        <v>0</v>
      </c>
      <c r="AH20" s="16">
        <f t="shared" si="10"/>
        <v>0</v>
      </c>
      <c r="AI20" s="16">
        <f t="shared" si="10"/>
        <v>0</v>
      </c>
      <c r="AJ20" s="17">
        <f t="shared" si="10"/>
        <v>0</v>
      </c>
    </row>
    <row r="21" spans="1:36" s="5" customFormat="1" ht="20.25" x14ac:dyDescent="0.2">
      <c r="A21" s="181"/>
      <c r="B21" s="18" t="s">
        <v>324</v>
      </c>
      <c r="C21" s="18"/>
      <c r="D21" s="14"/>
      <c r="E21" s="14"/>
      <c r="F21" s="14"/>
      <c r="G21" s="14"/>
      <c r="H21" s="14"/>
      <c r="I21" s="15"/>
      <c r="J21" s="16">
        <f>J630</f>
        <v>207197.1</v>
      </c>
      <c r="K21" s="16">
        <f t="shared" ref="K21:AJ21" si="11">K630</f>
        <v>2195.6999999999998</v>
      </c>
      <c r="L21" s="16">
        <f t="shared" si="11"/>
        <v>205001.4</v>
      </c>
      <c r="M21" s="222">
        <f t="shared" si="11"/>
        <v>-85893.5</v>
      </c>
      <c r="N21" s="222">
        <f t="shared" si="11"/>
        <v>0</v>
      </c>
      <c r="O21" s="222">
        <f t="shared" si="11"/>
        <v>-85893.5</v>
      </c>
      <c r="P21" s="16">
        <f t="shared" si="11"/>
        <v>121303.6</v>
      </c>
      <c r="Q21" s="16">
        <f t="shared" si="11"/>
        <v>2195.6999999999998</v>
      </c>
      <c r="R21" s="16">
        <f t="shared" si="11"/>
        <v>119107.9</v>
      </c>
      <c r="S21" s="16">
        <f t="shared" si="11"/>
        <v>100000</v>
      </c>
      <c r="T21" s="16">
        <f t="shared" si="11"/>
        <v>0</v>
      </c>
      <c r="U21" s="16">
        <f t="shared" si="11"/>
        <v>100000</v>
      </c>
      <c r="V21" s="222">
        <f t="shared" si="11"/>
        <v>-59869.799999999996</v>
      </c>
      <c r="W21" s="222">
        <f t="shared" si="11"/>
        <v>0</v>
      </c>
      <c r="X21" s="222">
        <f t="shared" si="11"/>
        <v>-59869.799999999996</v>
      </c>
      <c r="Y21" s="16">
        <f t="shared" si="11"/>
        <v>40130.200000000004</v>
      </c>
      <c r="Z21" s="16">
        <f t="shared" si="11"/>
        <v>0</v>
      </c>
      <c r="AA21" s="16">
        <f t="shared" si="11"/>
        <v>40130.200000000004</v>
      </c>
      <c r="AB21" s="16">
        <f t="shared" si="11"/>
        <v>100000</v>
      </c>
      <c r="AC21" s="16">
        <f t="shared" si="11"/>
        <v>0</v>
      </c>
      <c r="AD21" s="16">
        <f t="shared" si="11"/>
        <v>100000</v>
      </c>
      <c r="AE21" s="222">
        <f t="shared" si="11"/>
        <v>0</v>
      </c>
      <c r="AF21" s="222">
        <f t="shared" si="11"/>
        <v>0</v>
      </c>
      <c r="AG21" s="222">
        <f t="shared" si="11"/>
        <v>0</v>
      </c>
      <c r="AH21" s="16">
        <f t="shared" si="11"/>
        <v>100000</v>
      </c>
      <c r="AI21" s="16">
        <f t="shared" si="11"/>
        <v>0</v>
      </c>
      <c r="AJ21" s="17">
        <f t="shared" si="11"/>
        <v>100000</v>
      </c>
    </row>
    <row r="22" spans="1:36" s="5" customFormat="1" ht="20.25" x14ac:dyDescent="0.2">
      <c r="A22" s="181"/>
      <c r="B22" s="181"/>
      <c r="C22" s="181"/>
      <c r="D22" s="14"/>
      <c r="E22" s="14"/>
      <c r="F22" s="14"/>
      <c r="G22" s="14"/>
      <c r="H22" s="14"/>
      <c r="I22" s="15"/>
      <c r="J22" s="16"/>
      <c r="K22" s="16"/>
      <c r="L22" s="16"/>
      <c r="M22" s="222"/>
      <c r="N22" s="222"/>
      <c r="O22" s="222"/>
      <c r="P22" s="16"/>
      <c r="Q22" s="16"/>
      <c r="R22" s="16"/>
      <c r="S22" s="16"/>
      <c r="T22" s="16"/>
      <c r="U22" s="16"/>
      <c r="V22" s="222"/>
      <c r="W22" s="222"/>
      <c r="X22" s="222"/>
      <c r="Y22" s="16"/>
      <c r="Z22" s="16"/>
      <c r="AA22" s="16"/>
      <c r="AB22" s="16"/>
      <c r="AC22" s="16"/>
      <c r="AD22" s="16"/>
      <c r="AE22" s="222"/>
      <c r="AF22" s="222"/>
      <c r="AG22" s="222"/>
      <c r="AH22" s="16"/>
      <c r="AI22" s="16"/>
      <c r="AJ22" s="17"/>
    </row>
    <row r="23" spans="1:36" ht="20.25" x14ac:dyDescent="0.2">
      <c r="A23" s="19"/>
      <c r="B23" s="20" t="s">
        <v>454</v>
      </c>
      <c r="C23" s="20"/>
      <c r="D23" s="21"/>
      <c r="E23" s="21"/>
      <c r="F23" s="21"/>
      <c r="G23" s="21"/>
      <c r="H23" s="21"/>
      <c r="I23" s="20"/>
      <c r="J23" s="22">
        <f>J27+J28+J29+J31+J34+J35+J37+J39+J43+J45+J47+J49+J51+J56+J58+J60</f>
        <v>1314217.1000000001</v>
      </c>
      <c r="K23" s="22">
        <f t="shared" ref="K23:AJ23" si="12">K27+K28+K29+K31+K34+K35+K37+K39+K43+K45+K47+K49+K51+K56+K58+K60</f>
        <v>1245107.5999999999</v>
      </c>
      <c r="L23" s="22">
        <f t="shared" si="12"/>
        <v>69109.5</v>
      </c>
      <c r="M23" s="223">
        <f t="shared" si="12"/>
        <v>408214.58399999997</v>
      </c>
      <c r="N23" s="223">
        <f t="shared" si="12"/>
        <v>-94034.2</v>
      </c>
      <c r="O23" s="223">
        <f t="shared" si="12"/>
        <v>502248.78399999999</v>
      </c>
      <c r="P23" s="22">
        <f t="shared" si="12"/>
        <v>1722431.6839999999</v>
      </c>
      <c r="Q23" s="22">
        <f t="shared" si="12"/>
        <v>1151073.3999999999</v>
      </c>
      <c r="R23" s="22">
        <f t="shared" si="12"/>
        <v>571358.2840000001</v>
      </c>
      <c r="S23" s="22">
        <f t="shared" si="12"/>
        <v>3648248.4</v>
      </c>
      <c r="T23" s="22">
        <f t="shared" si="12"/>
        <v>3423592.3</v>
      </c>
      <c r="U23" s="22">
        <f t="shared" si="12"/>
        <v>224656.1</v>
      </c>
      <c r="V23" s="223">
        <f t="shared" si="12"/>
        <v>0</v>
      </c>
      <c r="W23" s="223">
        <f t="shared" si="12"/>
        <v>0</v>
      </c>
      <c r="X23" s="223">
        <f t="shared" si="12"/>
        <v>0</v>
      </c>
      <c r="Y23" s="22">
        <f t="shared" si="12"/>
        <v>3648248.4</v>
      </c>
      <c r="Z23" s="22">
        <f t="shared" si="12"/>
        <v>3423592.3</v>
      </c>
      <c r="AA23" s="22">
        <f t="shared" si="12"/>
        <v>224656.1</v>
      </c>
      <c r="AB23" s="22">
        <f t="shared" si="12"/>
        <v>0</v>
      </c>
      <c r="AC23" s="22">
        <f t="shared" si="12"/>
        <v>0</v>
      </c>
      <c r="AD23" s="22">
        <f t="shared" si="12"/>
        <v>0</v>
      </c>
      <c r="AE23" s="223">
        <f t="shared" si="12"/>
        <v>0</v>
      </c>
      <c r="AF23" s="223">
        <f t="shared" si="12"/>
        <v>0</v>
      </c>
      <c r="AG23" s="223">
        <f t="shared" si="12"/>
        <v>0</v>
      </c>
      <c r="AH23" s="22">
        <f t="shared" si="12"/>
        <v>0</v>
      </c>
      <c r="AI23" s="22">
        <f t="shared" si="12"/>
        <v>0</v>
      </c>
      <c r="AJ23" s="23">
        <f t="shared" si="12"/>
        <v>0</v>
      </c>
    </row>
    <row r="24" spans="1:36" ht="34.5" x14ac:dyDescent="0.2">
      <c r="A24" s="19"/>
      <c r="B24" s="24" t="s">
        <v>281</v>
      </c>
      <c r="C24" s="24"/>
      <c r="D24" s="25"/>
      <c r="E24" s="25"/>
      <c r="F24" s="25"/>
      <c r="G24" s="25"/>
      <c r="H24" s="25"/>
      <c r="I24" s="20"/>
      <c r="J24" s="22"/>
      <c r="K24" s="22"/>
      <c r="L24" s="22"/>
      <c r="M24" s="223"/>
      <c r="N24" s="223"/>
      <c r="O24" s="223"/>
      <c r="P24" s="22"/>
      <c r="Q24" s="22"/>
      <c r="R24" s="22"/>
      <c r="S24" s="22"/>
      <c r="T24" s="22"/>
      <c r="U24" s="22"/>
      <c r="V24" s="223"/>
      <c r="W24" s="223"/>
      <c r="X24" s="223"/>
      <c r="Y24" s="22"/>
      <c r="Z24" s="22"/>
      <c r="AA24" s="22"/>
      <c r="AB24" s="22"/>
      <c r="AC24" s="22"/>
      <c r="AD24" s="22"/>
      <c r="AE24" s="223"/>
      <c r="AF24" s="223"/>
      <c r="AG24" s="223"/>
      <c r="AH24" s="22"/>
      <c r="AI24" s="22"/>
      <c r="AJ24" s="23"/>
    </row>
    <row r="25" spans="1:36" ht="103.5" x14ac:dyDescent="0.2">
      <c r="A25" s="19"/>
      <c r="B25" s="24" t="s">
        <v>390</v>
      </c>
      <c r="C25" s="24"/>
      <c r="D25" s="25"/>
      <c r="E25" s="25"/>
      <c r="F25" s="25"/>
      <c r="G25" s="25"/>
      <c r="H25" s="25"/>
      <c r="I25" s="20"/>
      <c r="J25" s="22"/>
      <c r="K25" s="22"/>
      <c r="L25" s="22"/>
      <c r="M25" s="223"/>
      <c r="N25" s="223"/>
      <c r="O25" s="223"/>
      <c r="P25" s="22"/>
      <c r="Q25" s="22"/>
      <c r="R25" s="22"/>
      <c r="S25" s="22"/>
      <c r="T25" s="22"/>
      <c r="U25" s="22"/>
      <c r="V25" s="223"/>
      <c r="W25" s="223"/>
      <c r="X25" s="223"/>
      <c r="Y25" s="22"/>
      <c r="Z25" s="22"/>
      <c r="AA25" s="22"/>
      <c r="AB25" s="22"/>
      <c r="AC25" s="22"/>
      <c r="AD25" s="22"/>
      <c r="AE25" s="223"/>
      <c r="AF25" s="223"/>
      <c r="AG25" s="223"/>
      <c r="AH25" s="22"/>
      <c r="AI25" s="22"/>
      <c r="AJ25" s="23"/>
    </row>
    <row r="26" spans="1:36" ht="34.5" customHeight="1" x14ac:dyDescent="0.2">
      <c r="A26" s="19"/>
      <c r="B26" s="26" t="s">
        <v>804</v>
      </c>
      <c r="C26" s="26"/>
      <c r="D26" s="27"/>
      <c r="E26" s="27"/>
      <c r="F26" s="27"/>
      <c r="G26" s="27"/>
      <c r="H26" s="27"/>
      <c r="I26" s="28"/>
      <c r="J26" s="74"/>
      <c r="K26" s="74"/>
      <c r="L26" s="74"/>
      <c r="M26" s="224"/>
      <c r="N26" s="224"/>
      <c r="O26" s="224"/>
      <c r="P26" s="74"/>
      <c r="Q26" s="74"/>
      <c r="R26" s="74"/>
      <c r="S26" s="74"/>
      <c r="T26" s="74"/>
      <c r="U26" s="74"/>
      <c r="V26" s="224"/>
      <c r="W26" s="224"/>
      <c r="X26" s="224"/>
      <c r="Y26" s="74"/>
      <c r="Z26" s="74"/>
      <c r="AA26" s="74"/>
      <c r="AB26" s="74"/>
      <c r="AC26" s="74"/>
      <c r="AD26" s="74"/>
      <c r="AE26" s="224"/>
      <c r="AF26" s="224"/>
      <c r="AG26" s="224"/>
      <c r="AH26" s="74"/>
      <c r="AI26" s="74"/>
      <c r="AJ26" s="183"/>
    </row>
    <row r="27" spans="1:36" s="32" customFormat="1" ht="72" customHeight="1" x14ac:dyDescent="0.2">
      <c r="A27" s="178" t="s">
        <v>123</v>
      </c>
      <c r="B27" s="30" t="s">
        <v>115</v>
      </c>
      <c r="C27" s="30" t="s">
        <v>455</v>
      </c>
      <c r="D27" s="178" t="s">
        <v>332</v>
      </c>
      <c r="E27" s="178" t="s">
        <v>328</v>
      </c>
      <c r="F27" s="178" t="s">
        <v>329</v>
      </c>
      <c r="G27" s="178" t="s">
        <v>330</v>
      </c>
      <c r="H27" s="178" t="s">
        <v>331</v>
      </c>
      <c r="I27" s="10" t="s">
        <v>411</v>
      </c>
      <c r="J27" s="74">
        <f>K27+L27</f>
        <v>62704.2</v>
      </c>
      <c r="K27" s="74">
        <v>62077.2</v>
      </c>
      <c r="L27" s="74">
        <v>627</v>
      </c>
      <c r="M27" s="224"/>
      <c r="N27" s="224"/>
      <c r="O27" s="224"/>
      <c r="P27" s="74">
        <f>Q27+R27</f>
        <v>62704.2</v>
      </c>
      <c r="Q27" s="74">
        <f t="shared" ref="Q27:R29" si="13">K27+N27</f>
        <v>62077.2</v>
      </c>
      <c r="R27" s="74">
        <f t="shared" si="13"/>
        <v>627</v>
      </c>
      <c r="S27" s="74">
        <f>T27+U27</f>
        <v>559517.79999999993</v>
      </c>
      <c r="T27" s="74">
        <v>553922.6</v>
      </c>
      <c r="U27" s="74">
        <v>5595.2</v>
      </c>
      <c r="V27" s="224"/>
      <c r="W27" s="224"/>
      <c r="X27" s="224"/>
      <c r="Y27" s="74">
        <f>Z27+AA27</f>
        <v>559517.79999999993</v>
      </c>
      <c r="Z27" s="74">
        <f t="shared" ref="Z27:AA29" si="14">T27+W27</f>
        <v>553922.6</v>
      </c>
      <c r="AA27" s="74">
        <f t="shared" si="14"/>
        <v>5595.2</v>
      </c>
      <c r="AB27" s="74"/>
      <c r="AC27" s="74"/>
      <c r="AD27" s="74"/>
      <c r="AE27" s="224"/>
      <c r="AF27" s="224"/>
      <c r="AG27" s="224"/>
      <c r="AH27" s="74"/>
      <c r="AI27" s="74"/>
      <c r="AJ27" s="183"/>
    </row>
    <row r="28" spans="1:36" s="32" customFormat="1" ht="66" x14ac:dyDescent="0.2">
      <c r="A28" s="178" t="s">
        <v>124</v>
      </c>
      <c r="B28" s="30" t="s">
        <v>116</v>
      </c>
      <c r="C28" s="30" t="s">
        <v>455</v>
      </c>
      <c r="D28" s="178" t="s">
        <v>332</v>
      </c>
      <c r="E28" s="178" t="s">
        <v>328</v>
      </c>
      <c r="F28" s="178" t="s">
        <v>329</v>
      </c>
      <c r="G28" s="178" t="s">
        <v>330</v>
      </c>
      <c r="H28" s="178" t="s">
        <v>331</v>
      </c>
      <c r="I28" s="10" t="s">
        <v>411</v>
      </c>
      <c r="J28" s="74">
        <f>K28+L28</f>
        <v>115352.9</v>
      </c>
      <c r="K28" s="74">
        <v>114199.4</v>
      </c>
      <c r="L28" s="74">
        <v>1153.5</v>
      </c>
      <c r="M28" s="224"/>
      <c r="N28" s="224"/>
      <c r="O28" s="224"/>
      <c r="P28" s="74">
        <f t="shared" ref="P28:P31" si="15">Q28+R28</f>
        <v>115352.9</v>
      </c>
      <c r="Q28" s="74">
        <f t="shared" si="13"/>
        <v>114199.4</v>
      </c>
      <c r="R28" s="74">
        <f t="shared" si="13"/>
        <v>1153.5</v>
      </c>
      <c r="S28" s="74">
        <f>T28+U28</f>
        <v>1029308.7999999999</v>
      </c>
      <c r="T28" s="74">
        <v>1019015.7</v>
      </c>
      <c r="U28" s="74">
        <v>10293.1</v>
      </c>
      <c r="V28" s="224"/>
      <c r="W28" s="224"/>
      <c r="X28" s="224"/>
      <c r="Y28" s="74">
        <f t="shared" ref="Y28:Y29" si="16">Z28+AA28</f>
        <v>1029308.7999999999</v>
      </c>
      <c r="Z28" s="74">
        <f t="shared" si="14"/>
        <v>1019015.7</v>
      </c>
      <c r="AA28" s="74">
        <f t="shared" si="14"/>
        <v>10293.1</v>
      </c>
      <c r="AB28" s="74"/>
      <c r="AC28" s="74"/>
      <c r="AD28" s="74"/>
      <c r="AE28" s="224"/>
      <c r="AF28" s="224"/>
      <c r="AG28" s="224"/>
      <c r="AH28" s="74"/>
      <c r="AI28" s="74"/>
      <c r="AJ28" s="183"/>
    </row>
    <row r="29" spans="1:36" s="32" customFormat="1" ht="82.5" x14ac:dyDescent="0.2">
      <c r="A29" s="178" t="s">
        <v>125</v>
      </c>
      <c r="B29" s="30" t="s">
        <v>456</v>
      </c>
      <c r="C29" s="30" t="s">
        <v>383</v>
      </c>
      <c r="D29" s="178" t="s">
        <v>332</v>
      </c>
      <c r="E29" s="178" t="s">
        <v>328</v>
      </c>
      <c r="F29" s="178" t="s">
        <v>329</v>
      </c>
      <c r="G29" s="178" t="s">
        <v>330</v>
      </c>
      <c r="H29" s="178" t="s">
        <v>331</v>
      </c>
      <c r="I29" s="10" t="s">
        <v>411</v>
      </c>
      <c r="J29" s="74">
        <f>K29+L29</f>
        <v>95226.5</v>
      </c>
      <c r="K29" s="74">
        <v>94274.2</v>
      </c>
      <c r="L29" s="74">
        <v>952.3</v>
      </c>
      <c r="M29" s="224"/>
      <c r="N29" s="224"/>
      <c r="O29" s="224"/>
      <c r="P29" s="74">
        <f t="shared" si="15"/>
        <v>95226.5</v>
      </c>
      <c r="Q29" s="74">
        <f t="shared" si="13"/>
        <v>94274.2</v>
      </c>
      <c r="R29" s="74">
        <f t="shared" si="13"/>
        <v>952.3</v>
      </c>
      <c r="S29" s="74">
        <f>T29+U29</f>
        <v>849717.79999999993</v>
      </c>
      <c r="T29" s="74">
        <v>841220.6</v>
      </c>
      <c r="U29" s="74">
        <v>8497.2000000000007</v>
      </c>
      <c r="V29" s="224"/>
      <c r="W29" s="224"/>
      <c r="X29" s="224"/>
      <c r="Y29" s="74">
        <f t="shared" si="16"/>
        <v>849717.79999999993</v>
      </c>
      <c r="Z29" s="74">
        <f t="shared" si="14"/>
        <v>841220.6</v>
      </c>
      <c r="AA29" s="74">
        <f t="shared" si="14"/>
        <v>8497.2000000000007</v>
      </c>
      <c r="AB29" s="74"/>
      <c r="AC29" s="74"/>
      <c r="AD29" s="74"/>
      <c r="AE29" s="224"/>
      <c r="AF29" s="224"/>
      <c r="AG29" s="224"/>
      <c r="AH29" s="74"/>
      <c r="AI29" s="74"/>
      <c r="AJ29" s="183"/>
    </row>
    <row r="30" spans="1:36" s="34" customFormat="1" ht="20.25" x14ac:dyDescent="0.2">
      <c r="A30" s="178"/>
      <c r="B30" s="26" t="s">
        <v>27</v>
      </c>
      <c r="C30" s="33"/>
      <c r="D30" s="27"/>
      <c r="E30" s="27"/>
      <c r="F30" s="27"/>
      <c r="G30" s="27"/>
      <c r="H30" s="27"/>
      <c r="I30" s="28"/>
      <c r="J30" s="74"/>
      <c r="K30" s="74"/>
      <c r="L30" s="74"/>
      <c r="M30" s="224"/>
      <c r="N30" s="224"/>
      <c r="O30" s="224"/>
      <c r="P30" s="74"/>
      <c r="Q30" s="74"/>
      <c r="R30" s="74"/>
      <c r="S30" s="74"/>
      <c r="T30" s="74"/>
      <c r="U30" s="74"/>
      <c r="V30" s="224"/>
      <c r="W30" s="224"/>
      <c r="X30" s="224"/>
      <c r="Y30" s="74"/>
      <c r="Z30" s="74"/>
      <c r="AA30" s="74"/>
      <c r="AB30" s="74"/>
      <c r="AC30" s="74"/>
      <c r="AD30" s="74"/>
      <c r="AE30" s="224"/>
      <c r="AF30" s="224"/>
      <c r="AG30" s="224"/>
      <c r="AH30" s="74"/>
      <c r="AI30" s="74"/>
      <c r="AJ30" s="183"/>
    </row>
    <row r="31" spans="1:36" s="34" customFormat="1" ht="49.5" x14ac:dyDescent="0.2">
      <c r="A31" s="178" t="s">
        <v>325</v>
      </c>
      <c r="B31" s="38" t="s">
        <v>768</v>
      </c>
      <c r="C31" s="30" t="s">
        <v>383</v>
      </c>
      <c r="D31" s="178" t="s">
        <v>332</v>
      </c>
      <c r="E31" s="178" t="s">
        <v>328</v>
      </c>
      <c r="F31" s="178" t="s">
        <v>329</v>
      </c>
      <c r="G31" s="178" t="s">
        <v>609</v>
      </c>
      <c r="H31" s="178" t="s">
        <v>335</v>
      </c>
      <c r="I31" s="10" t="s">
        <v>412</v>
      </c>
      <c r="J31" s="74"/>
      <c r="K31" s="74"/>
      <c r="L31" s="74"/>
      <c r="M31" s="224">
        <f>N31+O31</f>
        <v>501688.58399999997</v>
      </c>
      <c r="N31" s="224">
        <v>0</v>
      </c>
      <c r="O31" s="224">
        <f>157594.8+344093.784</f>
        <v>501688.58399999997</v>
      </c>
      <c r="P31" s="74">
        <f t="shared" si="15"/>
        <v>501688.58399999997</v>
      </c>
      <c r="Q31" s="74">
        <f>K31+N31</f>
        <v>0</v>
      </c>
      <c r="R31" s="74">
        <f>L31+O31</f>
        <v>501688.58399999997</v>
      </c>
      <c r="S31" s="74"/>
      <c r="T31" s="74"/>
      <c r="U31" s="74"/>
      <c r="V31" s="224"/>
      <c r="W31" s="224"/>
      <c r="X31" s="224"/>
      <c r="Y31" s="74"/>
      <c r="Z31" s="74"/>
      <c r="AA31" s="74"/>
      <c r="AB31" s="74"/>
      <c r="AC31" s="74"/>
      <c r="AD31" s="74"/>
      <c r="AE31" s="224"/>
      <c r="AF31" s="224"/>
      <c r="AG31" s="224"/>
      <c r="AH31" s="74"/>
      <c r="AI31" s="74"/>
      <c r="AJ31" s="183"/>
    </row>
    <row r="32" spans="1:36" s="34" customFormat="1" ht="49.5" x14ac:dyDescent="0.2">
      <c r="A32" s="178"/>
      <c r="B32" s="26" t="s">
        <v>13</v>
      </c>
      <c r="C32" s="33"/>
      <c r="D32" s="27"/>
      <c r="E32" s="27"/>
      <c r="F32" s="27"/>
      <c r="G32" s="27"/>
      <c r="H32" s="27"/>
      <c r="I32" s="28"/>
      <c r="J32" s="74"/>
      <c r="K32" s="74"/>
      <c r="L32" s="74"/>
      <c r="M32" s="224"/>
      <c r="N32" s="224"/>
      <c r="O32" s="224"/>
      <c r="P32" s="74"/>
      <c r="Q32" s="74"/>
      <c r="R32" s="74"/>
      <c r="S32" s="74"/>
      <c r="T32" s="74"/>
      <c r="U32" s="74"/>
      <c r="V32" s="224"/>
      <c r="W32" s="224"/>
      <c r="X32" s="224"/>
      <c r="Y32" s="74"/>
      <c r="Z32" s="74"/>
      <c r="AA32" s="74"/>
      <c r="AB32" s="74"/>
      <c r="AC32" s="74"/>
      <c r="AD32" s="74"/>
      <c r="AE32" s="224"/>
      <c r="AF32" s="224"/>
      <c r="AG32" s="224"/>
      <c r="AH32" s="74"/>
      <c r="AI32" s="74"/>
      <c r="AJ32" s="183"/>
    </row>
    <row r="33" spans="1:36" s="34" customFormat="1" ht="34.5" x14ac:dyDescent="0.2">
      <c r="A33" s="178"/>
      <c r="B33" s="36" t="s">
        <v>84</v>
      </c>
      <c r="C33" s="37"/>
      <c r="D33" s="25"/>
      <c r="E33" s="25"/>
      <c r="F33" s="25"/>
      <c r="G33" s="25"/>
      <c r="H33" s="25"/>
      <c r="I33" s="28"/>
      <c r="J33" s="74"/>
      <c r="K33" s="74"/>
      <c r="L33" s="74"/>
      <c r="M33" s="224"/>
      <c r="N33" s="224"/>
      <c r="O33" s="224"/>
      <c r="P33" s="74"/>
      <c r="Q33" s="74"/>
      <c r="R33" s="74"/>
      <c r="S33" s="74"/>
      <c r="T33" s="74"/>
      <c r="U33" s="74"/>
      <c r="V33" s="224"/>
      <c r="W33" s="224"/>
      <c r="X33" s="224"/>
      <c r="Y33" s="74"/>
      <c r="Z33" s="74"/>
      <c r="AA33" s="74"/>
      <c r="AB33" s="74"/>
      <c r="AC33" s="74"/>
      <c r="AD33" s="74"/>
      <c r="AE33" s="224"/>
      <c r="AF33" s="224"/>
      <c r="AG33" s="224"/>
      <c r="AH33" s="74"/>
      <c r="AI33" s="74"/>
      <c r="AJ33" s="183"/>
    </row>
    <row r="34" spans="1:36" s="34" customFormat="1" ht="49.5" x14ac:dyDescent="0.2">
      <c r="A34" s="178" t="s">
        <v>126</v>
      </c>
      <c r="B34" s="38" t="s">
        <v>858</v>
      </c>
      <c r="C34" s="38" t="s">
        <v>383</v>
      </c>
      <c r="D34" s="178" t="s">
        <v>327</v>
      </c>
      <c r="E34" s="178" t="s">
        <v>328</v>
      </c>
      <c r="F34" s="178" t="s">
        <v>329</v>
      </c>
      <c r="G34" s="178" t="s">
        <v>339</v>
      </c>
      <c r="H34" s="178" t="s">
        <v>338</v>
      </c>
      <c r="I34" s="10" t="s">
        <v>411</v>
      </c>
      <c r="J34" s="74">
        <f>K34+L34</f>
        <v>569904.29999999993</v>
      </c>
      <c r="K34" s="74">
        <v>564205.19999999995</v>
      </c>
      <c r="L34" s="74">
        <v>5699.1</v>
      </c>
      <c r="M34" s="224">
        <f>N34+O34</f>
        <v>-94984.099999999991</v>
      </c>
      <c r="N34" s="224">
        <v>-94034.2</v>
      </c>
      <c r="O34" s="224">
        <f>190074.2-191024.1</f>
        <v>-949.89999999999418</v>
      </c>
      <c r="P34" s="74">
        <f t="shared" ref="P34:P40" si="17">Q34+R34</f>
        <v>474920.19999999995</v>
      </c>
      <c r="Q34" s="74">
        <f t="shared" ref="Q34:R40" si="18">K34+N34</f>
        <v>470170.99999999994</v>
      </c>
      <c r="R34" s="74">
        <f t="shared" si="18"/>
        <v>4749.2000000000062</v>
      </c>
      <c r="S34" s="74">
        <f>T34+U34</f>
        <v>933140.9</v>
      </c>
      <c r="T34" s="74">
        <v>735636</v>
      </c>
      <c r="U34" s="74">
        <v>197504.9</v>
      </c>
      <c r="V34" s="224"/>
      <c r="W34" s="224"/>
      <c r="X34" s="224"/>
      <c r="Y34" s="74">
        <f>Z34+AA34</f>
        <v>933140.9</v>
      </c>
      <c r="Z34" s="74">
        <f>T34+W34</f>
        <v>735636</v>
      </c>
      <c r="AA34" s="74">
        <f>U34+X34</f>
        <v>197504.9</v>
      </c>
      <c r="AB34" s="74"/>
      <c r="AC34" s="74"/>
      <c r="AD34" s="74"/>
      <c r="AE34" s="224"/>
      <c r="AF34" s="224"/>
      <c r="AG34" s="224"/>
      <c r="AH34" s="74"/>
      <c r="AI34" s="74"/>
      <c r="AJ34" s="183"/>
    </row>
    <row r="35" spans="1:36" s="34" customFormat="1" ht="66" x14ac:dyDescent="0.2">
      <c r="A35" s="178" t="s">
        <v>127</v>
      </c>
      <c r="B35" s="38" t="s">
        <v>859</v>
      </c>
      <c r="C35" s="39"/>
      <c r="D35" s="40" t="s">
        <v>327</v>
      </c>
      <c r="E35" s="40" t="s">
        <v>328</v>
      </c>
      <c r="F35" s="40" t="s">
        <v>329</v>
      </c>
      <c r="G35" s="40" t="s">
        <v>337</v>
      </c>
      <c r="H35" s="40" t="s">
        <v>338</v>
      </c>
      <c r="I35" s="41" t="s">
        <v>415</v>
      </c>
      <c r="J35" s="74">
        <f t="shared" ref="J35:J38" si="19">K35+L35</f>
        <v>9083.4</v>
      </c>
      <c r="K35" s="74">
        <v>0</v>
      </c>
      <c r="L35" s="74">
        <v>9083.4</v>
      </c>
      <c r="M35" s="224"/>
      <c r="N35" s="224"/>
      <c r="O35" s="224"/>
      <c r="P35" s="74">
        <f t="shared" si="17"/>
        <v>9083.4</v>
      </c>
      <c r="Q35" s="74">
        <f t="shared" si="18"/>
        <v>0</v>
      </c>
      <c r="R35" s="74">
        <f t="shared" ref="R35:R38" si="20">L35+O35</f>
        <v>9083.4</v>
      </c>
      <c r="S35" s="74"/>
      <c r="T35" s="74"/>
      <c r="U35" s="74"/>
      <c r="V35" s="224"/>
      <c r="W35" s="224"/>
      <c r="X35" s="224"/>
      <c r="Y35" s="74"/>
      <c r="Z35" s="74"/>
      <c r="AA35" s="74"/>
      <c r="AB35" s="74"/>
      <c r="AC35" s="74"/>
      <c r="AD35" s="74"/>
      <c r="AE35" s="224"/>
      <c r="AF35" s="224"/>
      <c r="AG35" s="224"/>
      <c r="AH35" s="74"/>
      <c r="AI35" s="74"/>
      <c r="AJ35" s="183"/>
    </row>
    <row r="36" spans="1:36" s="34" customFormat="1" ht="30.75" customHeight="1" x14ac:dyDescent="0.2">
      <c r="A36" s="178"/>
      <c r="B36" s="42" t="s">
        <v>23</v>
      </c>
      <c r="C36" s="43"/>
      <c r="D36" s="44"/>
      <c r="E36" s="44"/>
      <c r="F36" s="44"/>
      <c r="G36" s="44"/>
      <c r="H36" s="44"/>
      <c r="I36" s="41"/>
      <c r="J36" s="74">
        <f t="shared" si="19"/>
        <v>9083.4</v>
      </c>
      <c r="K36" s="74">
        <v>0</v>
      </c>
      <c r="L36" s="74">
        <v>9083.4</v>
      </c>
      <c r="M36" s="224"/>
      <c r="N36" s="224"/>
      <c r="O36" s="224"/>
      <c r="P36" s="73">
        <f t="shared" si="17"/>
        <v>9083.4</v>
      </c>
      <c r="Q36" s="73">
        <f t="shared" si="18"/>
        <v>0</v>
      </c>
      <c r="R36" s="73">
        <f t="shared" si="20"/>
        <v>9083.4</v>
      </c>
      <c r="S36" s="74"/>
      <c r="T36" s="74"/>
      <c r="U36" s="74"/>
      <c r="V36" s="224"/>
      <c r="W36" s="224"/>
      <c r="X36" s="224"/>
      <c r="Y36" s="74"/>
      <c r="Z36" s="74"/>
      <c r="AA36" s="74"/>
      <c r="AB36" s="74"/>
      <c r="AC36" s="74"/>
      <c r="AD36" s="74"/>
      <c r="AE36" s="224"/>
      <c r="AF36" s="224"/>
      <c r="AG36" s="224"/>
      <c r="AH36" s="74"/>
      <c r="AI36" s="74"/>
      <c r="AJ36" s="183"/>
    </row>
    <row r="37" spans="1:36" s="34" customFormat="1" ht="68.25" customHeight="1" x14ac:dyDescent="0.2">
      <c r="A37" s="178" t="s">
        <v>128</v>
      </c>
      <c r="B37" s="45" t="s">
        <v>853</v>
      </c>
      <c r="C37" s="46"/>
      <c r="D37" s="40" t="s">
        <v>327</v>
      </c>
      <c r="E37" s="40" t="s">
        <v>328</v>
      </c>
      <c r="F37" s="40" t="s">
        <v>329</v>
      </c>
      <c r="G37" s="40" t="s">
        <v>337</v>
      </c>
      <c r="H37" s="40" t="s">
        <v>338</v>
      </c>
      <c r="I37" s="41" t="s">
        <v>415</v>
      </c>
      <c r="J37" s="74">
        <f t="shared" si="19"/>
        <v>23536.400000000001</v>
      </c>
      <c r="K37" s="74">
        <v>0</v>
      </c>
      <c r="L37" s="74">
        <v>23536.400000000001</v>
      </c>
      <c r="M37" s="224"/>
      <c r="N37" s="224"/>
      <c r="O37" s="224"/>
      <c r="P37" s="74">
        <f t="shared" si="17"/>
        <v>23536.400000000001</v>
      </c>
      <c r="Q37" s="74">
        <f t="shared" si="18"/>
        <v>0</v>
      </c>
      <c r="R37" s="74">
        <f t="shared" si="20"/>
        <v>23536.400000000001</v>
      </c>
      <c r="S37" s="74"/>
      <c r="T37" s="74"/>
      <c r="U37" s="74"/>
      <c r="V37" s="224"/>
      <c r="W37" s="224"/>
      <c r="X37" s="224"/>
      <c r="Y37" s="74"/>
      <c r="Z37" s="74"/>
      <c r="AA37" s="74"/>
      <c r="AB37" s="74"/>
      <c r="AC37" s="74"/>
      <c r="AD37" s="74"/>
      <c r="AE37" s="224"/>
      <c r="AF37" s="224"/>
      <c r="AG37" s="224"/>
      <c r="AH37" s="74"/>
      <c r="AI37" s="74"/>
      <c r="AJ37" s="183"/>
    </row>
    <row r="38" spans="1:36" s="34" customFormat="1" ht="36.75" customHeight="1" x14ac:dyDescent="0.2">
      <c r="A38" s="178"/>
      <c r="B38" s="42" t="s">
        <v>23</v>
      </c>
      <c r="C38" s="43"/>
      <c r="D38" s="44"/>
      <c r="E38" s="44"/>
      <c r="F38" s="44"/>
      <c r="G38" s="44"/>
      <c r="H38" s="44"/>
      <c r="I38" s="41"/>
      <c r="J38" s="74">
        <f t="shared" si="19"/>
        <v>23536.400000000001</v>
      </c>
      <c r="K38" s="74">
        <v>0</v>
      </c>
      <c r="L38" s="74">
        <v>23536.400000000001</v>
      </c>
      <c r="M38" s="224"/>
      <c r="N38" s="224"/>
      <c r="O38" s="224"/>
      <c r="P38" s="73">
        <f t="shared" si="17"/>
        <v>23536.400000000001</v>
      </c>
      <c r="Q38" s="73">
        <f t="shared" si="18"/>
        <v>0</v>
      </c>
      <c r="R38" s="73">
        <f t="shared" si="20"/>
        <v>23536.400000000001</v>
      </c>
      <c r="S38" s="74"/>
      <c r="T38" s="74"/>
      <c r="U38" s="74"/>
      <c r="V38" s="224"/>
      <c r="W38" s="224"/>
      <c r="X38" s="224"/>
      <c r="Y38" s="74"/>
      <c r="Z38" s="74"/>
      <c r="AA38" s="74"/>
      <c r="AB38" s="74"/>
      <c r="AC38" s="74"/>
      <c r="AD38" s="74"/>
      <c r="AE38" s="224"/>
      <c r="AF38" s="224"/>
      <c r="AG38" s="224"/>
      <c r="AH38" s="74"/>
      <c r="AI38" s="74"/>
      <c r="AJ38" s="183"/>
    </row>
    <row r="39" spans="1:36" s="34" customFormat="1" ht="100.5" customHeight="1" x14ac:dyDescent="0.2">
      <c r="A39" s="178" t="s">
        <v>129</v>
      </c>
      <c r="B39" s="47" t="s">
        <v>860</v>
      </c>
      <c r="C39" s="46"/>
      <c r="D39" s="40" t="s">
        <v>327</v>
      </c>
      <c r="E39" s="40" t="s">
        <v>328</v>
      </c>
      <c r="F39" s="40" t="s">
        <v>329</v>
      </c>
      <c r="G39" s="40" t="s">
        <v>337</v>
      </c>
      <c r="H39" s="40" t="s">
        <v>338</v>
      </c>
      <c r="I39" s="41" t="s">
        <v>415</v>
      </c>
      <c r="J39" s="74">
        <f>K39+L39</f>
        <v>15946.8</v>
      </c>
      <c r="K39" s="74">
        <v>0</v>
      </c>
      <c r="L39" s="74">
        <v>15946.8</v>
      </c>
      <c r="M39" s="224"/>
      <c r="N39" s="224"/>
      <c r="O39" s="224"/>
      <c r="P39" s="74">
        <f>Q39+R39</f>
        <v>15946.8</v>
      </c>
      <c r="Q39" s="74">
        <f>K39+N39</f>
        <v>0</v>
      </c>
      <c r="R39" s="74">
        <f>L39+O39</f>
        <v>15946.8</v>
      </c>
      <c r="S39" s="74"/>
      <c r="T39" s="74"/>
      <c r="U39" s="74"/>
      <c r="V39" s="224"/>
      <c r="W39" s="224"/>
      <c r="X39" s="224"/>
      <c r="Y39" s="74"/>
      <c r="Z39" s="74"/>
      <c r="AA39" s="74"/>
      <c r="AB39" s="74"/>
      <c r="AC39" s="74"/>
      <c r="AD39" s="74"/>
      <c r="AE39" s="224"/>
      <c r="AF39" s="224"/>
      <c r="AG39" s="224"/>
      <c r="AH39" s="74"/>
      <c r="AI39" s="74"/>
      <c r="AJ39" s="183"/>
    </row>
    <row r="40" spans="1:36" s="50" customFormat="1" ht="36" customHeight="1" x14ac:dyDescent="0.2">
      <c r="A40" s="48"/>
      <c r="B40" s="42" t="s">
        <v>23</v>
      </c>
      <c r="C40" s="43"/>
      <c r="D40" s="44"/>
      <c r="E40" s="44"/>
      <c r="F40" s="44"/>
      <c r="G40" s="44"/>
      <c r="H40" s="44"/>
      <c r="I40" s="49"/>
      <c r="J40" s="73">
        <f>K40+L40</f>
        <v>15946.76</v>
      </c>
      <c r="K40" s="73">
        <v>0</v>
      </c>
      <c r="L40" s="73">
        <v>15946.76</v>
      </c>
      <c r="M40" s="225"/>
      <c r="N40" s="225"/>
      <c r="O40" s="225"/>
      <c r="P40" s="73">
        <f t="shared" si="17"/>
        <v>15946.76</v>
      </c>
      <c r="Q40" s="73">
        <f t="shared" si="18"/>
        <v>0</v>
      </c>
      <c r="R40" s="73">
        <f t="shared" si="18"/>
        <v>15946.76</v>
      </c>
      <c r="S40" s="73"/>
      <c r="T40" s="73"/>
      <c r="U40" s="73"/>
      <c r="V40" s="225"/>
      <c r="W40" s="225"/>
      <c r="X40" s="225"/>
      <c r="Y40" s="73"/>
      <c r="Z40" s="73"/>
      <c r="AA40" s="73"/>
      <c r="AB40" s="73"/>
      <c r="AC40" s="73"/>
      <c r="AD40" s="73"/>
      <c r="AE40" s="225"/>
      <c r="AF40" s="225"/>
      <c r="AG40" s="225"/>
      <c r="AH40" s="73"/>
      <c r="AI40" s="73"/>
      <c r="AJ40" s="184"/>
    </row>
    <row r="41" spans="1:36" ht="34.5" x14ac:dyDescent="0.2">
      <c r="A41" s="19"/>
      <c r="B41" s="24" t="s">
        <v>282</v>
      </c>
      <c r="C41" s="51"/>
      <c r="D41" s="52"/>
      <c r="E41" s="52"/>
      <c r="F41" s="52"/>
      <c r="G41" s="52"/>
      <c r="H41" s="52"/>
      <c r="I41" s="53"/>
      <c r="J41" s="22"/>
      <c r="K41" s="22"/>
      <c r="L41" s="22"/>
      <c r="M41" s="223"/>
      <c r="N41" s="223"/>
      <c r="O41" s="223"/>
      <c r="P41" s="22"/>
      <c r="Q41" s="22"/>
      <c r="R41" s="74"/>
      <c r="S41" s="22"/>
      <c r="T41" s="22"/>
      <c r="U41" s="22"/>
      <c r="V41" s="223"/>
      <c r="W41" s="223"/>
      <c r="X41" s="223"/>
      <c r="Y41" s="22"/>
      <c r="Z41" s="22"/>
      <c r="AA41" s="22"/>
      <c r="AB41" s="22"/>
      <c r="AC41" s="22"/>
      <c r="AD41" s="22"/>
      <c r="AE41" s="223"/>
      <c r="AF41" s="223"/>
      <c r="AG41" s="223"/>
      <c r="AH41" s="22"/>
      <c r="AI41" s="22"/>
      <c r="AJ41" s="23"/>
    </row>
    <row r="42" spans="1:36" ht="65.25" hidden="1" customHeight="1" x14ac:dyDescent="0.2">
      <c r="A42" s="19"/>
      <c r="B42" s="54" t="s">
        <v>766</v>
      </c>
      <c r="C42" s="55"/>
      <c r="D42" s="56" t="s">
        <v>327</v>
      </c>
      <c r="E42" s="56" t="s">
        <v>328</v>
      </c>
      <c r="F42" s="56" t="s">
        <v>340</v>
      </c>
      <c r="G42" s="56" t="s">
        <v>767</v>
      </c>
      <c r="H42" s="56" t="s">
        <v>338</v>
      </c>
      <c r="I42" s="57">
        <v>2023</v>
      </c>
      <c r="J42" s="74">
        <f t="shared" ref="J42:J50" si="21">K42+L42</f>
        <v>309980.90000000002</v>
      </c>
      <c r="K42" s="74">
        <v>0</v>
      </c>
      <c r="L42" s="74">
        <v>309980.90000000002</v>
      </c>
      <c r="M42" s="224">
        <f>N42+O42</f>
        <v>-309980.90000000002</v>
      </c>
      <c r="N42" s="224">
        <v>0</v>
      </c>
      <c r="O42" s="224">
        <v>-309980.90000000002</v>
      </c>
      <c r="P42" s="74"/>
      <c r="Q42" s="74"/>
      <c r="R42" s="74"/>
      <c r="S42" s="74"/>
      <c r="T42" s="74"/>
      <c r="U42" s="74"/>
      <c r="V42" s="224"/>
      <c r="W42" s="224"/>
      <c r="X42" s="224"/>
      <c r="Y42" s="74"/>
      <c r="Z42" s="74"/>
      <c r="AA42" s="74"/>
      <c r="AB42" s="74"/>
      <c r="AC42" s="74"/>
      <c r="AD42" s="74"/>
      <c r="AE42" s="224"/>
      <c r="AF42" s="224"/>
      <c r="AG42" s="224"/>
      <c r="AH42" s="74"/>
      <c r="AI42" s="74"/>
      <c r="AJ42" s="183"/>
    </row>
    <row r="43" spans="1:36" s="34" customFormat="1" ht="117" customHeight="1" x14ac:dyDescent="0.2">
      <c r="A43" s="178" t="s">
        <v>130</v>
      </c>
      <c r="B43" s="47" t="s">
        <v>861</v>
      </c>
      <c r="C43" s="43"/>
      <c r="D43" s="40" t="s">
        <v>327</v>
      </c>
      <c r="E43" s="40" t="s">
        <v>328</v>
      </c>
      <c r="F43" s="40" t="s">
        <v>329</v>
      </c>
      <c r="G43" s="40" t="s">
        <v>590</v>
      </c>
      <c r="H43" s="40" t="s">
        <v>338</v>
      </c>
      <c r="I43" s="10">
        <v>2024</v>
      </c>
      <c r="J43" s="74">
        <f t="shared" si="21"/>
        <v>2030.3</v>
      </c>
      <c r="K43" s="74">
        <v>0</v>
      </c>
      <c r="L43" s="74">
        <v>2030.3</v>
      </c>
      <c r="M43" s="224"/>
      <c r="N43" s="224"/>
      <c r="O43" s="224"/>
      <c r="P43" s="74">
        <f t="shared" ref="P43:P49" si="22">Q43+R43</f>
        <v>2030.3</v>
      </c>
      <c r="Q43" s="74">
        <f t="shared" ref="Q43:Q49" si="23">K43+N43</f>
        <v>0</v>
      </c>
      <c r="R43" s="74">
        <f t="shared" ref="R43:R49" si="24">L43+O43</f>
        <v>2030.3</v>
      </c>
      <c r="S43" s="74"/>
      <c r="T43" s="74"/>
      <c r="U43" s="74"/>
      <c r="V43" s="224"/>
      <c r="W43" s="224"/>
      <c r="X43" s="224"/>
      <c r="Y43" s="74"/>
      <c r="Z43" s="74"/>
      <c r="AA43" s="74"/>
      <c r="AB43" s="74"/>
      <c r="AC43" s="74"/>
      <c r="AD43" s="74"/>
      <c r="AE43" s="224"/>
      <c r="AF43" s="224"/>
      <c r="AG43" s="224"/>
      <c r="AH43" s="74"/>
      <c r="AI43" s="74"/>
      <c r="AJ43" s="183"/>
    </row>
    <row r="44" spans="1:36" s="50" customFormat="1" ht="35.25" customHeight="1" x14ac:dyDescent="0.2">
      <c r="A44" s="48"/>
      <c r="B44" s="42" t="s">
        <v>23</v>
      </c>
      <c r="C44" s="43"/>
      <c r="D44" s="44"/>
      <c r="E44" s="58"/>
      <c r="F44" s="58"/>
      <c r="G44" s="58"/>
      <c r="H44" s="44"/>
      <c r="I44" s="49"/>
      <c r="J44" s="73">
        <f t="shared" si="21"/>
        <v>2030.3</v>
      </c>
      <c r="K44" s="73">
        <v>0</v>
      </c>
      <c r="L44" s="73">
        <v>2030.3</v>
      </c>
      <c r="M44" s="225"/>
      <c r="N44" s="225"/>
      <c r="O44" s="225"/>
      <c r="P44" s="73">
        <f>Q44+R44</f>
        <v>2030.3</v>
      </c>
      <c r="Q44" s="73">
        <f>K44+N44</f>
        <v>0</v>
      </c>
      <c r="R44" s="73">
        <f>L44+O44</f>
        <v>2030.3</v>
      </c>
      <c r="S44" s="73"/>
      <c r="T44" s="73"/>
      <c r="U44" s="73"/>
      <c r="V44" s="225"/>
      <c r="W44" s="225"/>
      <c r="X44" s="225"/>
      <c r="Y44" s="73"/>
      <c r="Z44" s="73"/>
      <c r="AA44" s="73"/>
      <c r="AB44" s="73"/>
      <c r="AC44" s="73"/>
      <c r="AD44" s="73"/>
      <c r="AE44" s="225"/>
      <c r="AF44" s="225"/>
      <c r="AG44" s="225"/>
      <c r="AH44" s="73"/>
      <c r="AI44" s="73"/>
      <c r="AJ44" s="184"/>
    </row>
    <row r="45" spans="1:36" s="34" customFormat="1" ht="85.5" customHeight="1" x14ac:dyDescent="0.2">
      <c r="A45" s="178" t="s">
        <v>131</v>
      </c>
      <c r="B45" s="47" t="s">
        <v>510</v>
      </c>
      <c r="C45" s="43"/>
      <c r="D45" s="40" t="s">
        <v>327</v>
      </c>
      <c r="E45" s="40" t="s">
        <v>328</v>
      </c>
      <c r="F45" s="40" t="s">
        <v>329</v>
      </c>
      <c r="G45" s="40" t="s">
        <v>590</v>
      </c>
      <c r="H45" s="40" t="s">
        <v>338</v>
      </c>
      <c r="I45" s="10">
        <v>2024</v>
      </c>
      <c r="J45" s="74">
        <f t="shared" si="21"/>
        <v>1571</v>
      </c>
      <c r="K45" s="74">
        <v>0</v>
      </c>
      <c r="L45" s="74">
        <v>1571</v>
      </c>
      <c r="M45" s="224"/>
      <c r="N45" s="224"/>
      <c r="O45" s="224"/>
      <c r="P45" s="74">
        <f t="shared" si="22"/>
        <v>1571</v>
      </c>
      <c r="Q45" s="74">
        <f t="shared" si="23"/>
        <v>0</v>
      </c>
      <c r="R45" s="74">
        <f t="shared" si="24"/>
        <v>1571</v>
      </c>
      <c r="S45" s="74"/>
      <c r="T45" s="74"/>
      <c r="U45" s="74"/>
      <c r="V45" s="224"/>
      <c r="W45" s="224"/>
      <c r="X45" s="224"/>
      <c r="Y45" s="74"/>
      <c r="Z45" s="74"/>
      <c r="AA45" s="74"/>
      <c r="AB45" s="74"/>
      <c r="AC45" s="74"/>
      <c r="AD45" s="74"/>
      <c r="AE45" s="224"/>
      <c r="AF45" s="224"/>
      <c r="AG45" s="224"/>
      <c r="AH45" s="74"/>
      <c r="AI45" s="74"/>
      <c r="AJ45" s="183"/>
    </row>
    <row r="46" spans="1:36" s="50" customFormat="1" ht="36" customHeight="1" x14ac:dyDescent="0.2">
      <c r="A46" s="48"/>
      <c r="B46" s="42" t="s">
        <v>23</v>
      </c>
      <c r="C46" s="43"/>
      <c r="D46" s="44"/>
      <c r="E46" s="58"/>
      <c r="F46" s="58"/>
      <c r="G46" s="58"/>
      <c r="H46" s="58"/>
      <c r="I46" s="49"/>
      <c r="J46" s="73">
        <f t="shared" si="21"/>
        <v>1571</v>
      </c>
      <c r="K46" s="73">
        <v>0</v>
      </c>
      <c r="L46" s="73">
        <v>1571</v>
      </c>
      <c r="M46" s="225"/>
      <c r="N46" s="225"/>
      <c r="O46" s="225"/>
      <c r="P46" s="73">
        <f>Q46+R46</f>
        <v>1571</v>
      </c>
      <c r="Q46" s="73">
        <f>K46+N46</f>
        <v>0</v>
      </c>
      <c r="R46" s="73">
        <f>L46+O46</f>
        <v>1571</v>
      </c>
      <c r="S46" s="73"/>
      <c r="T46" s="73"/>
      <c r="U46" s="73"/>
      <c r="V46" s="225"/>
      <c r="W46" s="225"/>
      <c r="X46" s="225"/>
      <c r="Y46" s="73"/>
      <c r="Z46" s="73"/>
      <c r="AA46" s="73"/>
      <c r="AB46" s="73"/>
      <c r="AC46" s="73"/>
      <c r="AD46" s="73"/>
      <c r="AE46" s="225"/>
      <c r="AF46" s="225"/>
      <c r="AG46" s="225"/>
      <c r="AH46" s="73"/>
      <c r="AI46" s="73"/>
      <c r="AJ46" s="184"/>
    </row>
    <row r="47" spans="1:36" s="34" customFormat="1" ht="117" customHeight="1" x14ac:dyDescent="0.2">
      <c r="A47" s="178" t="s">
        <v>132</v>
      </c>
      <c r="B47" s="45" t="s">
        <v>525</v>
      </c>
      <c r="C47" s="43"/>
      <c r="D47" s="40" t="s">
        <v>327</v>
      </c>
      <c r="E47" s="40" t="s">
        <v>328</v>
      </c>
      <c r="F47" s="40" t="s">
        <v>329</v>
      </c>
      <c r="G47" s="40" t="s">
        <v>590</v>
      </c>
      <c r="H47" s="40" t="s">
        <v>338</v>
      </c>
      <c r="I47" s="10">
        <v>2024</v>
      </c>
      <c r="J47" s="74">
        <f t="shared" si="21"/>
        <v>2030.3</v>
      </c>
      <c r="K47" s="74">
        <v>0</v>
      </c>
      <c r="L47" s="74">
        <v>2030.3</v>
      </c>
      <c r="M47" s="224"/>
      <c r="N47" s="224"/>
      <c r="O47" s="224"/>
      <c r="P47" s="74">
        <f t="shared" si="22"/>
        <v>2030.3</v>
      </c>
      <c r="Q47" s="74">
        <f t="shared" si="23"/>
        <v>0</v>
      </c>
      <c r="R47" s="74">
        <f t="shared" si="24"/>
        <v>2030.3</v>
      </c>
      <c r="S47" s="74"/>
      <c r="T47" s="74"/>
      <c r="U47" s="74"/>
      <c r="V47" s="224"/>
      <c r="W47" s="224"/>
      <c r="X47" s="224"/>
      <c r="Y47" s="74"/>
      <c r="Z47" s="74"/>
      <c r="AA47" s="74"/>
      <c r="AB47" s="74"/>
      <c r="AC47" s="74"/>
      <c r="AD47" s="74"/>
      <c r="AE47" s="224"/>
      <c r="AF47" s="224"/>
      <c r="AG47" s="224"/>
      <c r="AH47" s="74"/>
      <c r="AI47" s="74"/>
      <c r="AJ47" s="183"/>
    </row>
    <row r="48" spans="1:36" s="50" customFormat="1" ht="30.75" customHeight="1" x14ac:dyDescent="0.2">
      <c r="A48" s="48"/>
      <c r="B48" s="42" t="s">
        <v>23</v>
      </c>
      <c r="C48" s="43"/>
      <c r="D48" s="44"/>
      <c r="E48" s="58"/>
      <c r="F48" s="58"/>
      <c r="G48" s="58"/>
      <c r="H48" s="58"/>
      <c r="I48" s="49"/>
      <c r="J48" s="73">
        <f t="shared" si="21"/>
        <v>2030.3</v>
      </c>
      <c r="K48" s="73">
        <v>0</v>
      </c>
      <c r="L48" s="73">
        <v>2030.3</v>
      </c>
      <c r="M48" s="225"/>
      <c r="N48" s="225"/>
      <c r="O48" s="225"/>
      <c r="P48" s="73">
        <f>Q48+R48</f>
        <v>2030.3</v>
      </c>
      <c r="Q48" s="73">
        <f>K48+N48</f>
        <v>0</v>
      </c>
      <c r="R48" s="73">
        <f>L48+O48</f>
        <v>2030.3</v>
      </c>
      <c r="S48" s="73"/>
      <c r="T48" s="73"/>
      <c r="U48" s="73"/>
      <c r="V48" s="225"/>
      <c r="W48" s="225"/>
      <c r="X48" s="225"/>
      <c r="Y48" s="73"/>
      <c r="Z48" s="73"/>
      <c r="AA48" s="73"/>
      <c r="AB48" s="73"/>
      <c r="AC48" s="73"/>
      <c r="AD48" s="73"/>
      <c r="AE48" s="225"/>
      <c r="AF48" s="225"/>
      <c r="AG48" s="225"/>
      <c r="AH48" s="73"/>
      <c r="AI48" s="73"/>
      <c r="AJ48" s="184"/>
    </row>
    <row r="49" spans="1:36" s="34" customFormat="1" ht="83.25" customHeight="1" x14ac:dyDescent="0.2">
      <c r="A49" s="178" t="s">
        <v>133</v>
      </c>
      <c r="B49" s="45" t="s">
        <v>862</v>
      </c>
      <c r="C49" s="43"/>
      <c r="D49" s="40" t="s">
        <v>327</v>
      </c>
      <c r="E49" s="40" t="s">
        <v>328</v>
      </c>
      <c r="F49" s="40" t="s">
        <v>329</v>
      </c>
      <c r="G49" s="40" t="s">
        <v>590</v>
      </c>
      <c r="H49" s="40" t="s">
        <v>338</v>
      </c>
      <c r="I49" s="10">
        <v>2024</v>
      </c>
      <c r="J49" s="74">
        <f t="shared" si="21"/>
        <v>2334.5</v>
      </c>
      <c r="K49" s="74">
        <v>0</v>
      </c>
      <c r="L49" s="74">
        <v>2334.5</v>
      </c>
      <c r="M49" s="224"/>
      <c r="N49" s="224"/>
      <c r="O49" s="224"/>
      <c r="P49" s="74">
        <f t="shared" si="22"/>
        <v>2334.5</v>
      </c>
      <c r="Q49" s="74">
        <f t="shared" si="23"/>
        <v>0</v>
      </c>
      <c r="R49" s="74">
        <f t="shared" si="24"/>
        <v>2334.5</v>
      </c>
      <c r="S49" s="74"/>
      <c r="T49" s="74"/>
      <c r="U49" s="74"/>
      <c r="V49" s="224"/>
      <c r="W49" s="224"/>
      <c r="X49" s="224"/>
      <c r="Y49" s="74"/>
      <c r="Z49" s="74"/>
      <c r="AA49" s="74"/>
      <c r="AB49" s="74"/>
      <c r="AC49" s="74"/>
      <c r="AD49" s="74"/>
      <c r="AE49" s="224"/>
      <c r="AF49" s="224"/>
      <c r="AG49" s="224"/>
      <c r="AH49" s="74"/>
      <c r="AI49" s="74"/>
      <c r="AJ49" s="183"/>
    </row>
    <row r="50" spans="1:36" s="50" customFormat="1" ht="35.25" customHeight="1" x14ac:dyDescent="0.2">
      <c r="A50" s="48"/>
      <c r="B50" s="42" t="s">
        <v>23</v>
      </c>
      <c r="C50" s="59"/>
      <c r="D50" s="58"/>
      <c r="E50" s="58"/>
      <c r="F50" s="58"/>
      <c r="G50" s="58"/>
      <c r="H50" s="58"/>
      <c r="I50" s="60"/>
      <c r="J50" s="73">
        <f t="shared" si="21"/>
        <v>2334.5</v>
      </c>
      <c r="K50" s="73">
        <v>0</v>
      </c>
      <c r="L50" s="73">
        <v>2334.5</v>
      </c>
      <c r="M50" s="225"/>
      <c r="N50" s="225"/>
      <c r="O50" s="225"/>
      <c r="P50" s="73">
        <f>Q50+R50</f>
        <v>2334.5</v>
      </c>
      <c r="Q50" s="73">
        <f t="shared" ref="Q50:R52" si="25">K50+N50</f>
        <v>0</v>
      </c>
      <c r="R50" s="73">
        <f t="shared" si="25"/>
        <v>2334.5</v>
      </c>
      <c r="S50" s="73"/>
      <c r="T50" s="73"/>
      <c r="U50" s="73"/>
      <c r="V50" s="225"/>
      <c r="W50" s="225"/>
      <c r="X50" s="225"/>
      <c r="Y50" s="73"/>
      <c r="Z50" s="73"/>
      <c r="AA50" s="73"/>
      <c r="AB50" s="73"/>
      <c r="AC50" s="73"/>
      <c r="AD50" s="73"/>
      <c r="AE50" s="225"/>
      <c r="AF50" s="225"/>
      <c r="AG50" s="225"/>
      <c r="AH50" s="73"/>
      <c r="AI50" s="73"/>
      <c r="AJ50" s="184"/>
    </row>
    <row r="51" spans="1:36" s="34" customFormat="1" ht="51.75" customHeight="1" x14ac:dyDescent="0.2">
      <c r="A51" s="178" t="s">
        <v>134</v>
      </c>
      <c r="B51" s="61" t="s">
        <v>610</v>
      </c>
      <c r="C51" s="62"/>
      <c r="D51" s="40" t="s">
        <v>327</v>
      </c>
      <c r="E51" s="63" t="s">
        <v>328</v>
      </c>
      <c r="F51" s="63" t="s">
        <v>329</v>
      </c>
      <c r="G51" s="63" t="s">
        <v>590</v>
      </c>
      <c r="H51" s="63" t="s">
        <v>338</v>
      </c>
      <c r="I51" s="10">
        <v>2024</v>
      </c>
      <c r="J51" s="74"/>
      <c r="K51" s="74"/>
      <c r="L51" s="74"/>
      <c r="M51" s="224">
        <f>N51+O51</f>
        <v>1510.1</v>
      </c>
      <c r="N51" s="224">
        <v>0</v>
      </c>
      <c r="O51" s="224">
        <v>1510.1</v>
      </c>
      <c r="P51" s="74">
        <f>Q51+R51</f>
        <v>1510.1</v>
      </c>
      <c r="Q51" s="74">
        <f t="shared" si="25"/>
        <v>0</v>
      </c>
      <c r="R51" s="74">
        <f t="shared" si="25"/>
        <v>1510.1</v>
      </c>
      <c r="S51" s="74"/>
      <c r="T51" s="74"/>
      <c r="U51" s="74"/>
      <c r="V51" s="224"/>
      <c r="W51" s="224"/>
      <c r="X51" s="224"/>
      <c r="Y51" s="74"/>
      <c r="Z51" s="74"/>
      <c r="AA51" s="74"/>
      <c r="AB51" s="74"/>
      <c r="AC51" s="74"/>
      <c r="AD51" s="74"/>
      <c r="AE51" s="224"/>
      <c r="AF51" s="224"/>
      <c r="AG51" s="224"/>
      <c r="AH51" s="74"/>
      <c r="AI51" s="74"/>
      <c r="AJ51" s="183"/>
    </row>
    <row r="52" spans="1:36" s="50" customFormat="1" ht="35.25" customHeight="1" x14ac:dyDescent="0.2">
      <c r="A52" s="48"/>
      <c r="B52" s="42" t="s">
        <v>23</v>
      </c>
      <c r="C52" s="59"/>
      <c r="D52" s="58"/>
      <c r="E52" s="64"/>
      <c r="F52" s="64"/>
      <c r="G52" s="64"/>
      <c r="H52" s="64"/>
      <c r="I52" s="49"/>
      <c r="J52" s="73"/>
      <c r="K52" s="73"/>
      <c r="L52" s="73"/>
      <c r="M52" s="225">
        <f>N52+O52</f>
        <v>1510.1</v>
      </c>
      <c r="N52" s="225">
        <v>0</v>
      </c>
      <c r="O52" s="225">
        <v>1510.1</v>
      </c>
      <c r="P52" s="73">
        <f>Q52+R52</f>
        <v>1510.1</v>
      </c>
      <c r="Q52" s="73">
        <f t="shared" si="25"/>
        <v>0</v>
      </c>
      <c r="R52" s="73">
        <f t="shared" si="25"/>
        <v>1510.1</v>
      </c>
      <c r="S52" s="73"/>
      <c r="T52" s="73"/>
      <c r="U52" s="73"/>
      <c r="V52" s="225"/>
      <c r="W52" s="225"/>
      <c r="X52" s="225"/>
      <c r="Y52" s="73"/>
      <c r="Z52" s="73"/>
      <c r="AA52" s="73"/>
      <c r="AB52" s="73"/>
      <c r="AC52" s="73"/>
      <c r="AD52" s="73"/>
      <c r="AE52" s="225"/>
      <c r="AF52" s="225"/>
      <c r="AG52" s="225"/>
      <c r="AH52" s="73"/>
      <c r="AI52" s="73"/>
      <c r="AJ52" s="184"/>
    </row>
    <row r="53" spans="1:36" ht="67.5" customHeight="1" x14ac:dyDescent="0.2">
      <c r="A53" s="19"/>
      <c r="B53" s="24" t="s">
        <v>391</v>
      </c>
      <c r="C53" s="65"/>
      <c r="D53" s="52"/>
      <c r="E53" s="25"/>
      <c r="F53" s="25"/>
      <c r="G53" s="25"/>
      <c r="H53" s="25"/>
      <c r="I53" s="20"/>
      <c r="J53" s="22"/>
      <c r="K53" s="22"/>
      <c r="L53" s="22"/>
      <c r="M53" s="223"/>
      <c r="N53" s="223"/>
      <c r="O53" s="223"/>
      <c r="P53" s="22"/>
      <c r="Q53" s="22"/>
      <c r="R53" s="74"/>
      <c r="S53" s="22"/>
      <c r="T53" s="22"/>
      <c r="U53" s="22"/>
      <c r="V53" s="223"/>
      <c r="W53" s="223"/>
      <c r="X53" s="223"/>
      <c r="Y53" s="22"/>
      <c r="Z53" s="22"/>
      <c r="AA53" s="22"/>
      <c r="AB53" s="22"/>
      <c r="AC53" s="22"/>
      <c r="AD53" s="22"/>
      <c r="AE53" s="223"/>
      <c r="AF53" s="223"/>
      <c r="AG53" s="223"/>
      <c r="AH53" s="22"/>
      <c r="AI53" s="22"/>
      <c r="AJ53" s="23"/>
    </row>
    <row r="54" spans="1:36" ht="49.5" customHeight="1" x14ac:dyDescent="0.2">
      <c r="A54" s="19"/>
      <c r="B54" s="24" t="s">
        <v>285</v>
      </c>
      <c r="C54" s="66"/>
      <c r="D54" s="25"/>
      <c r="E54" s="25"/>
      <c r="F54" s="25"/>
      <c r="G54" s="25"/>
      <c r="H54" s="25"/>
      <c r="I54" s="20"/>
      <c r="J54" s="22"/>
      <c r="K54" s="22"/>
      <c r="L54" s="22"/>
      <c r="M54" s="223"/>
      <c r="N54" s="223"/>
      <c r="O54" s="223"/>
      <c r="P54" s="22"/>
      <c r="Q54" s="22"/>
      <c r="R54" s="74"/>
      <c r="S54" s="22"/>
      <c r="T54" s="22"/>
      <c r="U54" s="22"/>
      <c r="V54" s="223"/>
      <c r="W54" s="223"/>
      <c r="X54" s="223"/>
      <c r="Y54" s="22"/>
      <c r="Z54" s="22"/>
      <c r="AA54" s="22"/>
      <c r="AB54" s="22"/>
      <c r="AC54" s="22"/>
      <c r="AD54" s="22"/>
      <c r="AE54" s="223"/>
      <c r="AF54" s="223"/>
      <c r="AG54" s="223"/>
      <c r="AH54" s="22"/>
      <c r="AI54" s="22"/>
      <c r="AJ54" s="23"/>
    </row>
    <row r="55" spans="1:36" s="34" customFormat="1" ht="33" x14ac:dyDescent="0.2">
      <c r="A55" s="178"/>
      <c r="B55" s="26" t="s">
        <v>600</v>
      </c>
      <c r="C55" s="33"/>
      <c r="D55" s="27"/>
      <c r="E55" s="27"/>
      <c r="F55" s="27"/>
      <c r="G55" s="27"/>
      <c r="H55" s="27"/>
      <c r="I55" s="28"/>
      <c r="J55" s="74"/>
      <c r="K55" s="74"/>
      <c r="L55" s="74"/>
      <c r="M55" s="224"/>
      <c r="N55" s="224"/>
      <c r="O55" s="224"/>
      <c r="P55" s="74"/>
      <c r="Q55" s="74"/>
      <c r="R55" s="74"/>
      <c r="S55" s="74"/>
      <c r="T55" s="74"/>
      <c r="U55" s="74"/>
      <c r="V55" s="224"/>
      <c r="W55" s="224"/>
      <c r="X55" s="224"/>
      <c r="Y55" s="74"/>
      <c r="Z55" s="74"/>
      <c r="AA55" s="74"/>
      <c r="AB55" s="74"/>
      <c r="AC55" s="74"/>
      <c r="AD55" s="74"/>
      <c r="AE55" s="224"/>
      <c r="AF55" s="224"/>
      <c r="AG55" s="224"/>
      <c r="AH55" s="74"/>
      <c r="AI55" s="74"/>
      <c r="AJ55" s="183"/>
    </row>
    <row r="56" spans="1:36" s="34" customFormat="1" ht="33" x14ac:dyDescent="0.2">
      <c r="A56" s="178" t="s">
        <v>298</v>
      </c>
      <c r="B56" s="30" t="s">
        <v>484</v>
      </c>
      <c r="C56" s="45"/>
      <c r="D56" s="178" t="s">
        <v>327</v>
      </c>
      <c r="E56" s="178" t="s">
        <v>328</v>
      </c>
      <c r="F56" s="178" t="s">
        <v>329</v>
      </c>
      <c r="G56" s="178" t="s">
        <v>336</v>
      </c>
      <c r="H56" s="178" t="s">
        <v>335</v>
      </c>
      <c r="I56" s="10">
        <v>2023</v>
      </c>
      <c r="J56" s="74">
        <f t="shared" ref="J56:J60" si="26">K56+L56</f>
        <v>137933.5</v>
      </c>
      <c r="K56" s="74">
        <v>136554.20000000001</v>
      </c>
      <c r="L56" s="74">
        <v>1379.3</v>
      </c>
      <c r="M56" s="224"/>
      <c r="N56" s="224"/>
      <c r="O56" s="224"/>
      <c r="P56" s="74">
        <f>Q56+R56</f>
        <v>137933.5</v>
      </c>
      <c r="Q56" s="182">
        <f>K56+N56</f>
        <v>136554.20000000001</v>
      </c>
      <c r="R56" s="74">
        <f>L56+O56</f>
        <v>1379.3</v>
      </c>
      <c r="S56" s="74"/>
      <c r="T56" s="74"/>
      <c r="U56" s="74"/>
      <c r="V56" s="224"/>
      <c r="W56" s="224"/>
      <c r="X56" s="224"/>
      <c r="Y56" s="74"/>
      <c r="Z56" s="74"/>
      <c r="AA56" s="74"/>
      <c r="AB56" s="74"/>
      <c r="AC56" s="74"/>
      <c r="AD56" s="74"/>
      <c r="AE56" s="224"/>
      <c r="AF56" s="224"/>
      <c r="AG56" s="224"/>
      <c r="AH56" s="74"/>
      <c r="AI56" s="74"/>
      <c r="AJ56" s="183"/>
    </row>
    <row r="57" spans="1:36" s="34" customFormat="1" ht="33" x14ac:dyDescent="0.2">
      <c r="A57" s="178"/>
      <c r="B57" s="26" t="s">
        <v>599</v>
      </c>
      <c r="C57" s="45"/>
      <c r="D57" s="178"/>
      <c r="E57" s="178"/>
      <c r="F57" s="178"/>
      <c r="G57" s="178"/>
      <c r="H57" s="178"/>
      <c r="I57" s="10"/>
      <c r="J57" s="74"/>
      <c r="K57" s="74"/>
      <c r="L57" s="74"/>
      <c r="M57" s="224"/>
      <c r="N57" s="224"/>
      <c r="O57" s="224"/>
      <c r="P57" s="74"/>
      <c r="Q57" s="74"/>
      <c r="R57" s="74"/>
      <c r="S57" s="74"/>
      <c r="T57" s="74"/>
      <c r="U57" s="74"/>
      <c r="V57" s="224"/>
      <c r="W57" s="224"/>
      <c r="X57" s="224"/>
      <c r="Y57" s="74"/>
      <c r="Z57" s="74"/>
      <c r="AA57" s="74"/>
      <c r="AB57" s="74"/>
      <c r="AC57" s="74"/>
      <c r="AD57" s="74"/>
      <c r="AE57" s="224"/>
      <c r="AF57" s="224"/>
      <c r="AG57" s="224"/>
      <c r="AH57" s="74"/>
      <c r="AI57" s="74"/>
      <c r="AJ57" s="183"/>
    </row>
    <row r="58" spans="1:36" s="34" customFormat="1" ht="50.25" customHeight="1" x14ac:dyDescent="0.2">
      <c r="A58" s="178" t="s">
        <v>135</v>
      </c>
      <c r="B58" s="30" t="s">
        <v>473</v>
      </c>
      <c r="C58" s="45"/>
      <c r="D58" s="178" t="s">
        <v>327</v>
      </c>
      <c r="E58" s="178" t="s">
        <v>328</v>
      </c>
      <c r="F58" s="178" t="s">
        <v>329</v>
      </c>
      <c r="G58" s="178" t="s">
        <v>336</v>
      </c>
      <c r="H58" s="178" t="s">
        <v>335</v>
      </c>
      <c r="I58" s="10" t="s">
        <v>411</v>
      </c>
      <c r="J58" s="74">
        <f t="shared" si="26"/>
        <v>152624.20000000001</v>
      </c>
      <c r="K58" s="74">
        <v>151098</v>
      </c>
      <c r="L58" s="74">
        <v>1526.2</v>
      </c>
      <c r="M58" s="224"/>
      <c r="N58" s="224"/>
      <c r="O58" s="224"/>
      <c r="P58" s="74">
        <f>Q58+R58</f>
        <v>152624.20000000001</v>
      </c>
      <c r="Q58" s="182">
        <f>K58+N58</f>
        <v>151098</v>
      </c>
      <c r="R58" s="74">
        <f>L58+O58</f>
        <v>1526.2</v>
      </c>
      <c r="S58" s="74">
        <f>T58+U58</f>
        <v>152624.20000000001</v>
      </c>
      <c r="T58" s="74">
        <v>151098</v>
      </c>
      <c r="U58" s="74">
        <v>1526.2</v>
      </c>
      <c r="V58" s="224"/>
      <c r="W58" s="224"/>
      <c r="X58" s="224"/>
      <c r="Y58" s="182">
        <f>Z58+AA58</f>
        <v>152624.20000000001</v>
      </c>
      <c r="Z58" s="182">
        <f>T58+W58</f>
        <v>151098</v>
      </c>
      <c r="AA58" s="182">
        <f>U58+X58</f>
        <v>1526.2</v>
      </c>
      <c r="AB58" s="182"/>
      <c r="AC58" s="182"/>
      <c r="AD58" s="182"/>
      <c r="AE58" s="226"/>
      <c r="AF58" s="226"/>
      <c r="AG58" s="226"/>
      <c r="AH58" s="74"/>
      <c r="AI58" s="74"/>
      <c r="AJ58" s="183"/>
    </row>
    <row r="59" spans="1:36" s="34" customFormat="1" ht="33" x14ac:dyDescent="0.2">
      <c r="A59" s="178"/>
      <c r="B59" s="177" t="s">
        <v>598</v>
      </c>
      <c r="C59" s="45"/>
      <c r="D59" s="178"/>
      <c r="E59" s="178"/>
      <c r="F59" s="178"/>
      <c r="G59" s="178"/>
      <c r="H59" s="178"/>
      <c r="I59" s="10"/>
      <c r="J59" s="74"/>
      <c r="K59" s="74"/>
      <c r="L59" s="74"/>
      <c r="M59" s="224"/>
      <c r="N59" s="224"/>
      <c r="O59" s="224"/>
      <c r="P59" s="74"/>
      <c r="Q59" s="74"/>
      <c r="R59" s="74"/>
      <c r="S59" s="74"/>
      <c r="T59" s="74"/>
      <c r="U59" s="74"/>
      <c r="V59" s="224"/>
      <c r="W59" s="224"/>
      <c r="X59" s="224"/>
      <c r="Y59" s="74"/>
      <c r="Z59" s="74"/>
      <c r="AA59" s="74"/>
      <c r="AB59" s="74"/>
      <c r="AC59" s="74"/>
      <c r="AD59" s="74"/>
      <c r="AE59" s="224"/>
      <c r="AF59" s="224"/>
      <c r="AG59" s="224"/>
      <c r="AH59" s="74"/>
      <c r="AI59" s="74"/>
      <c r="AJ59" s="183"/>
    </row>
    <row r="60" spans="1:36" s="34" customFormat="1" ht="68.25" customHeight="1" x14ac:dyDescent="0.2">
      <c r="A60" s="178" t="s">
        <v>695</v>
      </c>
      <c r="B60" s="45" t="s">
        <v>863</v>
      </c>
      <c r="C60" s="45"/>
      <c r="D60" s="178" t="s">
        <v>327</v>
      </c>
      <c r="E60" s="178" t="s">
        <v>328</v>
      </c>
      <c r="F60" s="178" t="s">
        <v>329</v>
      </c>
      <c r="G60" s="178" t="s">
        <v>336</v>
      </c>
      <c r="H60" s="178" t="s">
        <v>335</v>
      </c>
      <c r="I60" s="10" t="s">
        <v>411</v>
      </c>
      <c r="J60" s="74">
        <f t="shared" si="26"/>
        <v>123938.79999999999</v>
      </c>
      <c r="K60" s="74">
        <v>122699.4</v>
      </c>
      <c r="L60" s="74">
        <v>1239.4000000000001</v>
      </c>
      <c r="M60" s="224"/>
      <c r="N60" s="224"/>
      <c r="O60" s="224"/>
      <c r="P60" s="74">
        <f>Q60+R60</f>
        <v>123938.79999999999</v>
      </c>
      <c r="Q60" s="182">
        <f>K60+N60</f>
        <v>122699.4</v>
      </c>
      <c r="R60" s="74">
        <f>L60+O60</f>
        <v>1239.4000000000001</v>
      </c>
      <c r="S60" s="74">
        <f>T60+U60</f>
        <v>123938.9</v>
      </c>
      <c r="T60" s="74">
        <v>122699.4</v>
      </c>
      <c r="U60" s="74">
        <v>1239.5</v>
      </c>
      <c r="V60" s="224"/>
      <c r="W60" s="224"/>
      <c r="X60" s="224"/>
      <c r="Y60" s="182">
        <f>Z60+AA60</f>
        <v>123938.9</v>
      </c>
      <c r="Z60" s="182">
        <f>T60+W60</f>
        <v>122699.4</v>
      </c>
      <c r="AA60" s="182">
        <f>U60+X60</f>
        <v>1239.5</v>
      </c>
      <c r="AB60" s="182"/>
      <c r="AC60" s="182"/>
      <c r="AD60" s="182"/>
      <c r="AE60" s="226"/>
      <c r="AF60" s="226"/>
      <c r="AG60" s="226"/>
      <c r="AH60" s="74"/>
      <c r="AI60" s="74"/>
      <c r="AJ60" s="183"/>
    </row>
    <row r="61" spans="1:36" s="5" customFormat="1" ht="20.25" x14ac:dyDescent="0.2">
      <c r="A61" s="21"/>
      <c r="B61" s="28" t="s">
        <v>457</v>
      </c>
      <c r="C61" s="67"/>
      <c r="D61" s="27"/>
      <c r="E61" s="27"/>
      <c r="F61" s="27"/>
      <c r="G61" s="27"/>
      <c r="H61" s="27"/>
      <c r="I61" s="28"/>
      <c r="J61" s="22">
        <f t="shared" ref="J61:O61" si="27">J68+J69+J70+J71+J73+J75+J76+J77+J82+J84+J86+J88+J90+J92+J94+J96+J100+J102</f>
        <v>274069.95999999996</v>
      </c>
      <c r="K61" s="22">
        <f t="shared" si="27"/>
        <v>126627.6</v>
      </c>
      <c r="L61" s="22">
        <f t="shared" si="27"/>
        <v>147442.36000000004</v>
      </c>
      <c r="M61" s="223">
        <f t="shared" si="27"/>
        <v>99713.649000000005</v>
      </c>
      <c r="N61" s="223">
        <f t="shared" si="27"/>
        <v>0</v>
      </c>
      <c r="O61" s="223">
        <f t="shared" si="27"/>
        <v>99713.649000000005</v>
      </c>
      <c r="P61" s="22">
        <f t="shared" ref="P61:AJ61" si="28">P68+P69+P70+P71+P73+P75+P76+P77+P82+P84+P86+P88+P90+P92+P94+P96+P100+P102</f>
        <v>373783.60899999988</v>
      </c>
      <c r="Q61" s="22">
        <f t="shared" si="28"/>
        <v>126627.6</v>
      </c>
      <c r="R61" s="22">
        <f t="shared" si="28"/>
        <v>247156.00900000005</v>
      </c>
      <c r="S61" s="22">
        <f t="shared" si="28"/>
        <v>69023.8</v>
      </c>
      <c r="T61" s="22">
        <f t="shared" si="28"/>
        <v>64711.4</v>
      </c>
      <c r="U61" s="22">
        <f t="shared" si="28"/>
        <v>4312.3999999999996</v>
      </c>
      <c r="V61" s="223">
        <f t="shared" si="28"/>
        <v>32909.199999999997</v>
      </c>
      <c r="W61" s="223">
        <f t="shared" si="28"/>
        <v>0</v>
      </c>
      <c r="X61" s="223">
        <f t="shared" si="28"/>
        <v>32909.199999999997</v>
      </c>
      <c r="Y61" s="22">
        <f t="shared" si="28"/>
        <v>101933</v>
      </c>
      <c r="Z61" s="22">
        <f t="shared" si="28"/>
        <v>64711.4</v>
      </c>
      <c r="AA61" s="22">
        <f t="shared" si="28"/>
        <v>37221.599999999999</v>
      </c>
      <c r="AB61" s="22">
        <f t="shared" si="28"/>
        <v>0</v>
      </c>
      <c r="AC61" s="22">
        <f t="shared" si="28"/>
        <v>0</v>
      </c>
      <c r="AD61" s="22">
        <f t="shared" si="28"/>
        <v>0</v>
      </c>
      <c r="AE61" s="223">
        <f t="shared" si="28"/>
        <v>0</v>
      </c>
      <c r="AF61" s="223">
        <f t="shared" si="28"/>
        <v>0</v>
      </c>
      <c r="AG61" s="223">
        <f t="shared" si="28"/>
        <v>0</v>
      </c>
      <c r="AH61" s="22">
        <f t="shared" si="28"/>
        <v>0</v>
      </c>
      <c r="AI61" s="22">
        <f t="shared" si="28"/>
        <v>0</v>
      </c>
      <c r="AJ61" s="214">
        <f t="shared" si="28"/>
        <v>0</v>
      </c>
    </row>
    <row r="62" spans="1:36" s="5" customFormat="1" ht="34.5" x14ac:dyDescent="0.2">
      <c r="A62" s="21"/>
      <c r="B62" s="24" t="s">
        <v>291</v>
      </c>
      <c r="C62" s="66"/>
      <c r="D62" s="25"/>
      <c r="E62" s="25"/>
      <c r="F62" s="25"/>
      <c r="G62" s="25"/>
      <c r="H62" s="25"/>
      <c r="I62" s="28"/>
      <c r="J62" s="22"/>
      <c r="K62" s="22"/>
      <c r="L62" s="22"/>
      <c r="M62" s="223"/>
      <c r="N62" s="223"/>
      <c r="O62" s="223"/>
      <c r="P62" s="22"/>
      <c r="Q62" s="22"/>
      <c r="R62" s="22"/>
      <c r="S62" s="22"/>
      <c r="T62" s="22"/>
      <c r="U62" s="22"/>
      <c r="V62" s="223"/>
      <c r="W62" s="223"/>
      <c r="X62" s="223"/>
      <c r="Y62" s="22"/>
      <c r="Z62" s="22"/>
      <c r="AA62" s="22"/>
      <c r="AB62" s="22"/>
      <c r="AC62" s="22"/>
      <c r="AD62" s="22"/>
      <c r="AE62" s="223"/>
      <c r="AF62" s="223"/>
      <c r="AG62" s="223"/>
      <c r="AH62" s="22"/>
      <c r="AI62" s="22"/>
      <c r="AJ62" s="23"/>
    </row>
    <row r="63" spans="1:36" s="5" customFormat="1" ht="34.5" x14ac:dyDescent="0.2">
      <c r="A63" s="21"/>
      <c r="B63" s="24" t="s">
        <v>292</v>
      </c>
      <c r="C63" s="66"/>
      <c r="D63" s="25"/>
      <c r="E63" s="25"/>
      <c r="F63" s="25"/>
      <c r="G63" s="25"/>
      <c r="H63" s="25"/>
      <c r="I63" s="28"/>
      <c r="J63" s="22"/>
      <c r="K63" s="22"/>
      <c r="L63" s="22"/>
      <c r="M63" s="223"/>
      <c r="N63" s="223"/>
      <c r="O63" s="223"/>
      <c r="P63" s="22"/>
      <c r="Q63" s="22"/>
      <c r="R63" s="22"/>
      <c r="S63" s="22"/>
      <c r="T63" s="22"/>
      <c r="U63" s="22"/>
      <c r="V63" s="223"/>
      <c r="W63" s="223"/>
      <c r="X63" s="223"/>
      <c r="Y63" s="22"/>
      <c r="Z63" s="22"/>
      <c r="AA63" s="22"/>
      <c r="AB63" s="22"/>
      <c r="AC63" s="22"/>
      <c r="AD63" s="22"/>
      <c r="AE63" s="223"/>
      <c r="AF63" s="223"/>
      <c r="AG63" s="223"/>
      <c r="AH63" s="22"/>
      <c r="AI63" s="22"/>
      <c r="AJ63" s="23"/>
    </row>
    <row r="64" spans="1:36" ht="49.5" x14ac:dyDescent="0.2">
      <c r="A64" s="19"/>
      <c r="B64" s="29" t="s">
        <v>13</v>
      </c>
      <c r="C64" s="68"/>
      <c r="D64" s="27"/>
      <c r="E64" s="27"/>
      <c r="F64" s="27"/>
      <c r="G64" s="27"/>
      <c r="H64" s="27"/>
      <c r="I64" s="28"/>
      <c r="J64" s="74"/>
      <c r="K64" s="74"/>
      <c r="L64" s="74"/>
      <c r="M64" s="224"/>
      <c r="N64" s="224"/>
      <c r="O64" s="224"/>
      <c r="P64" s="74"/>
      <c r="Q64" s="74"/>
      <c r="R64" s="74"/>
      <c r="S64" s="74"/>
      <c r="T64" s="74"/>
      <c r="U64" s="74"/>
      <c r="V64" s="224"/>
      <c r="W64" s="224"/>
      <c r="X64" s="224"/>
      <c r="Y64" s="74"/>
      <c r="Z64" s="74"/>
      <c r="AA64" s="74"/>
      <c r="AB64" s="74"/>
      <c r="AC64" s="74"/>
      <c r="AD64" s="74"/>
      <c r="AE64" s="224"/>
      <c r="AF64" s="224"/>
      <c r="AG64" s="224"/>
      <c r="AH64" s="74"/>
      <c r="AI64" s="74"/>
      <c r="AJ64" s="183"/>
    </row>
    <row r="65" spans="1:36" ht="20.25" x14ac:dyDescent="0.2">
      <c r="A65" s="19"/>
      <c r="B65" s="36" t="s">
        <v>942</v>
      </c>
      <c r="C65" s="28"/>
      <c r="D65" s="27"/>
      <c r="E65" s="27"/>
      <c r="F65" s="27"/>
      <c r="G65" s="27"/>
      <c r="H65" s="27"/>
      <c r="I65" s="28"/>
      <c r="J65" s="74"/>
      <c r="K65" s="74"/>
      <c r="L65" s="74"/>
      <c r="M65" s="224"/>
      <c r="N65" s="224"/>
      <c r="O65" s="224"/>
      <c r="P65" s="74"/>
      <c r="Q65" s="74"/>
      <c r="R65" s="74"/>
      <c r="S65" s="74"/>
      <c r="T65" s="74"/>
      <c r="U65" s="74"/>
      <c r="V65" s="224"/>
      <c r="W65" s="224"/>
      <c r="X65" s="224"/>
      <c r="Y65" s="74"/>
      <c r="Z65" s="74"/>
      <c r="AA65" s="74"/>
      <c r="AB65" s="74"/>
      <c r="AC65" s="74"/>
      <c r="AD65" s="74"/>
      <c r="AE65" s="224"/>
      <c r="AF65" s="224"/>
      <c r="AG65" s="224"/>
      <c r="AH65" s="74"/>
      <c r="AI65" s="74"/>
      <c r="AJ65" s="183"/>
    </row>
    <row r="66" spans="1:36" s="263" customFormat="1" ht="69" customHeight="1" x14ac:dyDescent="0.2">
      <c r="A66" s="258" t="s">
        <v>299</v>
      </c>
      <c r="B66" s="269" t="s">
        <v>945</v>
      </c>
      <c r="C66" s="269"/>
      <c r="D66" s="270" t="s">
        <v>327</v>
      </c>
      <c r="E66" s="270" t="s">
        <v>341</v>
      </c>
      <c r="F66" s="270" t="s">
        <v>342</v>
      </c>
      <c r="G66" s="270" t="s">
        <v>770</v>
      </c>
      <c r="H66" s="270" t="s">
        <v>373</v>
      </c>
      <c r="I66" s="271"/>
      <c r="J66" s="224"/>
      <c r="K66" s="224"/>
      <c r="L66" s="224"/>
      <c r="M66" s="224">
        <f>N66+O66</f>
        <v>6190.3</v>
      </c>
      <c r="N66" s="224">
        <v>0</v>
      </c>
      <c r="O66" s="224">
        <v>6190.3</v>
      </c>
      <c r="P66" s="218">
        <f>J66+M66</f>
        <v>6190.3</v>
      </c>
      <c r="Q66" s="218">
        <f t="shared" ref="Q66:R66" si="29">K66+N66</f>
        <v>0</v>
      </c>
      <c r="R66" s="218">
        <f t="shared" si="29"/>
        <v>6190.3</v>
      </c>
      <c r="S66" s="218"/>
      <c r="T66" s="218"/>
      <c r="U66" s="218"/>
      <c r="V66" s="218"/>
      <c r="W66" s="218"/>
      <c r="X66" s="218"/>
      <c r="Y66" s="218"/>
      <c r="Z66" s="218"/>
      <c r="AA66" s="218"/>
      <c r="AB66" s="218"/>
      <c r="AC66" s="218"/>
      <c r="AD66" s="218"/>
      <c r="AE66" s="218"/>
      <c r="AF66" s="218"/>
      <c r="AG66" s="218"/>
      <c r="AH66" s="218"/>
      <c r="AI66" s="218"/>
      <c r="AJ66" s="262"/>
    </row>
    <row r="67" spans="1:36" ht="34.5" x14ac:dyDescent="0.2">
      <c r="A67" s="19"/>
      <c r="B67" s="36" t="s">
        <v>84</v>
      </c>
      <c r="C67" s="28"/>
      <c r="D67" s="27"/>
      <c r="E67" s="27"/>
      <c r="F67" s="27"/>
      <c r="G67" s="27"/>
      <c r="H67" s="27"/>
      <c r="I67" s="28"/>
      <c r="J67" s="74"/>
      <c r="K67" s="74"/>
      <c r="L67" s="74"/>
      <c r="M67" s="224"/>
      <c r="N67" s="224"/>
      <c r="O67" s="224"/>
      <c r="P67" s="74"/>
      <c r="Q67" s="74"/>
      <c r="R67" s="74"/>
      <c r="S67" s="74"/>
      <c r="T67" s="74"/>
      <c r="U67" s="74"/>
      <c r="V67" s="224"/>
      <c r="W67" s="224"/>
      <c r="X67" s="224"/>
      <c r="Y67" s="74"/>
      <c r="Z67" s="74"/>
      <c r="AA67" s="74"/>
      <c r="AB67" s="74"/>
      <c r="AC67" s="74"/>
      <c r="AD67" s="74"/>
      <c r="AE67" s="224"/>
      <c r="AF67" s="224"/>
      <c r="AG67" s="224"/>
      <c r="AH67" s="74"/>
      <c r="AI67" s="74"/>
      <c r="AJ67" s="183"/>
    </row>
    <row r="68" spans="1:36" ht="51" customHeight="1" x14ac:dyDescent="0.2">
      <c r="A68" s="258" t="s">
        <v>136</v>
      </c>
      <c r="B68" s="69" t="s">
        <v>864</v>
      </c>
      <c r="C68" s="70" t="s">
        <v>381</v>
      </c>
      <c r="D68" s="63" t="s">
        <v>327</v>
      </c>
      <c r="E68" s="63" t="s">
        <v>341</v>
      </c>
      <c r="F68" s="63" t="s">
        <v>342</v>
      </c>
      <c r="G68" s="63" t="s">
        <v>344</v>
      </c>
      <c r="H68" s="63" t="s">
        <v>338</v>
      </c>
      <c r="I68" s="71" t="s">
        <v>413</v>
      </c>
      <c r="J68" s="74">
        <f>K68+L68</f>
        <v>160865.79999999999</v>
      </c>
      <c r="K68" s="74">
        <v>81990</v>
      </c>
      <c r="L68" s="74">
        <v>78875.8</v>
      </c>
      <c r="M68" s="224"/>
      <c r="N68" s="224"/>
      <c r="O68" s="224"/>
      <c r="P68" s="74">
        <f>Q68+R68</f>
        <v>160865.79999999999</v>
      </c>
      <c r="Q68" s="74">
        <f t="shared" ref="Q68:R71" si="30">K68+N68</f>
        <v>81990</v>
      </c>
      <c r="R68" s="74">
        <f t="shared" si="30"/>
        <v>78875.8</v>
      </c>
      <c r="S68" s="74"/>
      <c r="T68" s="74"/>
      <c r="U68" s="74"/>
      <c r="V68" s="224"/>
      <c r="W68" s="224"/>
      <c r="X68" s="224"/>
      <c r="Y68" s="74"/>
      <c r="Z68" s="74"/>
      <c r="AA68" s="74"/>
      <c r="AB68" s="74"/>
      <c r="AC68" s="74"/>
      <c r="AD68" s="74"/>
      <c r="AE68" s="224"/>
      <c r="AF68" s="224"/>
      <c r="AG68" s="224"/>
      <c r="AH68" s="74"/>
      <c r="AI68" s="74"/>
      <c r="AJ68" s="183"/>
    </row>
    <row r="69" spans="1:36" ht="49.5" x14ac:dyDescent="0.2">
      <c r="A69" s="258" t="s">
        <v>137</v>
      </c>
      <c r="B69" s="61" t="s">
        <v>865</v>
      </c>
      <c r="C69" s="70" t="s">
        <v>381</v>
      </c>
      <c r="D69" s="178" t="s">
        <v>327</v>
      </c>
      <c r="E69" s="178" t="s">
        <v>341</v>
      </c>
      <c r="F69" s="178" t="s">
        <v>342</v>
      </c>
      <c r="G69" s="178" t="s">
        <v>344</v>
      </c>
      <c r="H69" s="178" t="s">
        <v>338</v>
      </c>
      <c r="I69" s="35" t="s">
        <v>411</v>
      </c>
      <c r="J69" s="74">
        <f t="shared" ref="J69:J71" si="31">K69+L69</f>
        <v>38272</v>
      </c>
      <c r="K69" s="74">
        <v>23375.200000000001</v>
      </c>
      <c r="L69" s="74">
        <v>14896.8</v>
      </c>
      <c r="M69" s="224">
        <f>N69+O69</f>
        <v>-3943.3</v>
      </c>
      <c r="N69" s="224">
        <v>0</v>
      </c>
      <c r="O69" s="224">
        <v>-3943.3</v>
      </c>
      <c r="P69" s="74">
        <f t="shared" ref="P69:P70" si="32">Q69+R69</f>
        <v>34328.699999999997</v>
      </c>
      <c r="Q69" s="74">
        <f t="shared" si="30"/>
        <v>23375.200000000001</v>
      </c>
      <c r="R69" s="74">
        <f t="shared" si="30"/>
        <v>10953.5</v>
      </c>
      <c r="S69" s="74">
        <f>T69+U69</f>
        <v>25111.4</v>
      </c>
      <c r="T69" s="74">
        <v>25111.4</v>
      </c>
      <c r="U69" s="74">
        <v>0</v>
      </c>
      <c r="V69" s="224">
        <f>W69+X69</f>
        <v>6438.1</v>
      </c>
      <c r="W69" s="224">
        <v>0</v>
      </c>
      <c r="X69" s="224">
        <v>6438.1</v>
      </c>
      <c r="Y69" s="74">
        <f>Z69+AA69</f>
        <v>31549.5</v>
      </c>
      <c r="Z69" s="182">
        <f>T69+W69</f>
        <v>25111.4</v>
      </c>
      <c r="AA69" s="182">
        <f>U69+X69</f>
        <v>6438.1</v>
      </c>
      <c r="AB69" s="182"/>
      <c r="AC69" s="182"/>
      <c r="AD69" s="182"/>
      <c r="AE69" s="226"/>
      <c r="AF69" s="226"/>
      <c r="AG69" s="226"/>
      <c r="AH69" s="74"/>
      <c r="AI69" s="74"/>
      <c r="AJ69" s="183"/>
    </row>
    <row r="70" spans="1:36" s="34" customFormat="1" ht="51.75" customHeight="1" x14ac:dyDescent="0.2">
      <c r="A70" s="258" t="s">
        <v>138</v>
      </c>
      <c r="B70" s="72" t="s">
        <v>111</v>
      </c>
      <c r="C70" s="70" t="s">
        <v>381</v>
      </c>
      <c r="D70" s="178" t="s">
        <v>327</v>
      </c>
      <c r="E70" s="178" t="s">
        <v>328</v>
      </c>
      <c r="F70" s="178" t="s">
        <v>340</v>
      </c>
      <c r="G70" s="178" t="s">
        <v>345</v>
      </c>
      <c r="H70" s="178" t="s">
        <v>338</v>
      </c>
      <c r="I70" s="10">
        <v>2023</v>
      </c>
      <c r="J70" s="74">
        <f t="shared" si="31"/>
        <v>21477.200000000001</v>
      </c>
      <c r="K70" s="74">
        <v>21262.400000000001</v>
      </c>
      <c r="L70" s="74">
        <v>214.8</v>
      </c>
      <c r="M70" s="224"/>
      <c r="N70" s="224"/>
      <c r="O70" s="224"/>
      <c r="P70" s="74">
        <f t="shared" si="32"/>
        <v>21477.200000000001</v>
      </c>
      <c r="Q70" s="74">
        <f t="shared" si="30"/>
        <v>21262.400000000001</v>
      </c>
      <c r="R70" s="74">
        <f t="shared" si="30"/>
        <v>214.8</v>
      </c>
      <c r="S70" s="74">
        <f>T70+U70</f>
        <v>43912.4</v>
      </c>
      <c r="T70" s="74">
        <v>39600</v>
      </c>
      <c r="U70" s="74">
        <v>4312.3999999999996</v>
      </c>
      <c r="V70" s="224"/>
      <c r="W70" s="224"/>
      <c r="X70" s="224"/>
      <c r="Y70" s="74">
        <f>Z70+AA70</f>
        <v>43912.4</v>
      </c>
      <c r="Z70" s="182">
        <f>T70+W70</f>
        <v>39600</v>
      </c>
      <c r="AA70" s="182">
        <f>U70+X70</f>
        <v>4312.3999999999996</v>
      </c>
      <c r="AB70" s="182"/>
      <c r="AC70" s="182"/>
      <c r="AD70" s="182"/>
      <c r="AE70" s="226"/>
      <c r="AF70" s="226"/>
      <c r="AG70" s="226"/>
      <c r="AH70" s="74"/>
      <c r="AI70" s="74"/>
      <c r="AJ70" s="183"/>
    </row>
    <row r="71" spans="1:36" s="34" customFormat="1" ht="49.5" x14ac:dyDescent="0.2">
      <c r="A71" s="258" t="s">
        <v>139</v>
      </c>
      <c r="B71" s="72" t="s">
        <v>313</v>
      </c>
      <c r="C71" s="70"/>
      <c r="D71" s="178" t="s">
        <v>327</v>
      </c>
      <c r="E71" s="178" t="s">
        <v>341</v>
      </c>
      <c r="F71" s="178" t="s">
        <v>342</v>
      </c>
      <c r="G71" s="178" t="s">
        <v>343</v>
      </c>
      <c r="H71" s="178" t="s">
        <v>338</v>
      </c>
      <c r="I71" s="10">
        <v>2024</v>
      </c>
      <c r="J71" s="74">
        <f t="shared" si="31"/>
        <v>43157.9</v>
      </c>
      <c r="K71" s="74">
        <v>0</v>
      </c>
      <c r="L71" s="74">
        <v>43157.9</v>
      </c>
      <c r="M71" s="224"/>
      <c r="N71" s="224"/>
      <c r="O71" s="224"/>
      <c r="P71" s="74">
        <f t="shared" ref="P71:P78" si="33">Q71+R71</f>
        <v>43157.9</v>
      </c>
      <c r="Q71" s="74">
        <f t="shared" si="30"/>
        <v>0</v>
      </c>
      <c r="R71" s="74">
        <f t="shared" si="30"/>
        <v>43157.9</v>
      </c>
      <c r="S71" s="74"/>
      <c r="T71" s="74"/>
      <c r="U71" s="74"/>
      <c r="V71" s="224">
        <f>W71+X71</f>
        <v>26471.1</v>
      </c>
      <c r="W71" s="224">
        <v>0</v>
      </c>
      <c r="X71" s="224">
        <v>26471.1</v>
      </c>
      <c r="Y71" s="217">
        <f>S71+V71</f>
        <v>26471.1</v>
      </c>
      <c r="Z71" s="217">
        <f t="shared" ref="Z71:AA72" si="34">T71+W71</f>
        <v>0</v>
      </c>
      <c r="AA71" s="217">
        <f t="shared" si="34"/>
        <v>26471.1</v>
      </c>
      <c r="AB71" s="74"/>
      <c r="AC71" s="74"/>
      <c r="AD71" s="74"/>
      <c r="AE71" s="224"/>
      <c r="AF71" s="224"/>
      <c r="AG71" s="224"/>
      <c r="AH71" s="74"/>
      <c r="AI71" s="74"/>
      <c r="AJ71" s="183"/>
    </row>
    <row r="72" spans="1:36" s="50" customFormat="1" ht="33.75" customHeight="1" x14ac:dyDescent="0.2">
      <c r="A72" s="76"/>
      <c r="B72" s="42" t="s">
        <v>23</v>
      </c>
      <c r="C72" s="73"/>
      <c r="D72" s="73"/>
      <c r="E72" s="73"/>
      <c r="F72" s="73"/>
      <c r="G72" s="73"/>
      <c r="H72" s="73"/>
      <c r="I72" s="73"/>
      <c r="J72" s="73">
        <f>K72+L72</f>
        <v>43157.9</v>
      </c>
      <c r="K72" s="73">
        <v>0</v>
      </c>
      <c r="L72" s="73">
        <v>43157.9</v>
      </c>
      <c r="M72" s="225"/>
      <c r="N72" s="225"/>
      <c r="O72" s="225"/>
      <c r="P72" s="73">
        <f t="shared" si="33"/>
        <v>43157.9</v>
      </c>
      <c r="Q72" s="73">
        <v>0</v>
      </c>
      <c r="R72" s="73">
        <f>L72+O72</f>
        <v>43157.9</v>
      </c>
      <c r="S72" s="73"/>
      <c r="T72" s="73"/>
      <c r="U72" s="73"/>
      <c r="V72" s="225">
        <f>W72+X72</f>
        <v>26471.1</v>
      </c>
      <c r="W72" s="225">
        <v>0</v>
      </c>
      <c r="X72" s="225">
        <v>26471.1</v>
      </c>
      <c r="Y72" s="266">
        <f>S72+V72</f>
        <v>26471.1</v>
      </c>
      <c r="Z72" s="266">
        <f t="shared" si="34"/>
        <v>0</v>
      </c>
      <c r="AA72" s="266">
        <f t="shared" si="34"/>
        <v>26471.1</v>
      </c>
      <c r="AB72" s="73"/>
      <c r="AC72" s="73"/>
      <c r="AD72" s="73"/>
      <c r="AE72" s="225"/>
      <c r="AF72" s="225"/>
      <c r="AG72" s="225"/>
      <c r="AH72" s="73"/>
      <c r="AI72" s="73"/>
      <c r="AJ72" s="184"/>
    </row>
    <row r="73" spans="1:36" s="34" customFormat="1" ht="33.75" customHeight="1" x14ac:dyDescent="0.2">
      <c r="A73" s="258" t="s">
        <v>140</v>
      </c>
      <c r="B73" s="61" t="s">
        <v>807</v>
      </c>
      <c r="C73" s="31"/>
      <c r="D73" s="178" t="s">
        <v>327</v>
      </c>
      <c r="E73" s="178" t="s">
        <v>341</v>
      </c>
      <c r="F73" s="178" t="s">
        <v>342</v>
      </c>
      <c r="G73" s="31" t="s">
        <v>343</v>
      </c>
      <c r="H73" s="178" t="s">
        <v>338</v>
      </c>
      <c r="I73" s="10">
        <v>2023</v>
      </c>
      <c r="J73" s="74"/>
      <c r="K73" s="74"/>
      <c r="L73" s="74"/>
      <c r="M73" s="224">
        <f t="shared" ref="M73" si="35">N73+O73</f>
        <v>3179.4490000000001</v>
      </c>
      <c r="N73" s="224">
        <v>0</v>
      </c>
      <c r="O73" s="224">
        <v>3179.4490000000001</v>
      </c>
      <c r="P73" s="74">
        <f t="shared" si="33"/>
        <v>3179.4490000000001</v>
      </c>
      <c r="Q73" s="74">
        <f t="shared" ref="Q73" si="36">K73+N73</f>
        <v>0</v>
      </c>
      <c r="R73" s="74">
        <f t="shared" ref="R73" si="37">L73+O73</f>
        <v>3179.4490000000001</v>
      </c>
      <c r="S73" s="74"/>
      <c r="T73" s="74"/>
      <c r="U73" s="74"/>
      <c r="V73" s="224"/>
      <c r="W73" s="224"/>
      <c r="X73" s="224"/>
      <c r="Y73" s="74"/>
      <c r="Z73" s="74"/>
      <c r="AA73" s="74"/>
      <c r="AB73" s="74"/>
      <c r="AC73" s="74"/>
      <c r="AD73" s="74"/>
      <c r="AE73" s="224"/>
      <c r="AF73" s="224"/>
      <c r="AG73" s="224"/>
      <c r="AH73" s="74"/>
      <c r="AI73" s="74"/>
      <c r="AJ73" s="183"/>
    </row>
    <row r="74" spans="1:36" s="34" customFormat="1" ht="33.75" customHeight="1" x14ac:dyDescent="0.2">
      <c r="A74" s="19"/>
      <c r="B74" s="42" t="s">
        <v>23</v>
      </c>
      <c r="C74" s="73"/>
      <c r="D74" s="73"/>
      <c r="E74" s="73"/>
      <c r="F74" s="73"/>
      <c r="G74" s="73"/>
      <c r="H74" s="73"/>
      <c r="I74" s="74"/>
      <c r="J74" s="73"/>
      <c r="K74" s="73"/>
      <c r="L74" s="73"/>
      <c r="M74" s="225">
        <f>N74+O74</f>
        <v>3179.4</v>
      </c>
      <c r="N74" s="225">
        <v>0</v>
      </c>
      <c r="O74" s="225">
        <v>3179.4</v>
      </c>
      <c r="P74" s="73">
        <f t="shared" ref="P74" si="38">Q74+R74</f>
        <v>3179.4</v>
      </c>
      <c r="Q74" s="73">
        <v>0</v>
      </c>
      <c r="R74" s="73">
        <f>L74+O74</f>
        <v>3179.4</v>
      </c>
      <c r="S74" s="74"/>
      <c r="T74" s="74"/>
      <c r="U74" s="74"/>
      <c r="V74" s="224"/>
      <c r="W74" s="224"/>
      <c r="X74" s="224"/>
      <c r="Y74" s="73"/>
      <c r="Z74" s="73"/>
      <c r="AA74" s="73"/>
      <c r="AB74" s="74"/>
      <c r="AC74" s="74"/>
      <c r="AD74" s="74"/>
      <c r="AE74" s="224"/>
      <c r="AF74" s="224"/>
      <c r="AG74" s="224"/>
      <c r="AH74" s="74"/>
      <c r="AI74" s="74"/>
      <c r="AJ74" s="183"/>
    </row>
    <row r="75" spans="1:36" s="34" customFormat="1" ht="88.5" customHeight="1" x14ac:dyDescent="0.2">
      <c r="A75" s="258" t="s">
        <v>141</v>
      </c>
      <c r="B75" s="61" t="s">
        <v>612</v>
      </c>
      <c r="C75" s="31"/>
      <c r="D75" s="178" t="s">
        <v>327</v>
      </c>
      <c r="E75" s="178" t="s">
        <v>341</v>
      </c>
      <c r="F75" s="178" t="s">
        <v>342</v>
      </c>
      <c r="G75" s="178" t="s">
        <v>613</v>
      </c>
      <c r="H75" s="178" t="s">
        <v>338</v>
      </c>
      <c r="I75" s="10"/>
      <c r="J75" s="74"/>
      <c r="K75" s="74"/>
      <c r="L75" s="74"/>
      <c r="M75" s="224">
        <f>N75+O75</f>
        <v>6842.1</v>
      </c>
      <c r="N75" s="224">
        <v>0</v>
      </c>
      <c r="O75" s="224">
        <v>6842.1</v>
      </c>
      <c r="P75" s="74">
        <f t="shared" si="33"/>
        <v>6842.1</v>
      </c>
      <c r="Q75" s="74">
        <f>K75+N75</f>
        <v>0</v>
      </c>
      <c r="R75" s="74">
        <f>L75+O75</f>
        <v>6842.1</v>
      </c>
      <c r="S75" s="74"/>
      <c r="T75" s="74"/>
      <c r="U75" s="74"/>
      <c r="V75" s="224"/>
      <c r="W75" s="224"/>
      <c r="X75" s="224"/>
      <c r="Y75" s="74"/>
      <c r="Z75" s="74"/>
      <c r="AA75" s="74"/>
      <c r="AB75" s="74"/>
      <c r="AC75" s="74"/>
      <c r="AD75" s="74"/>
      <c r="AE75" s="224"/>
      <c r="AF75" s="224"/>
      <c r="AG75" s="224"/>
      <c r="AH75" s="74"/>
      <c r="AI75" s="74"/>
      <c r="AJ75" s="183"/>
    </row>
    <row r="76" spans="1:36" s="34" customFormat="1" ht="66" customHeight="1" x14ac:dyDescent="0.2">
      <c r="A76" s="258" t="s">
        <v>300</v>
      </c>
      <c r="B76" s="61" t="s">
        <v>866</v>
      </c>
      <c r="C76" s="70" t="s">
        <v>381</v>
      </c>
      <c r="D76" s="178" t="s">
        <v>327</v>
      </c>
      <c r="E76" s="178" t="s">
        <v>341</v>
      </c>
      <c r="F76" s="178" t="s">
        <v>342</v>
      </c>
      <c r="G76" s="178" t="s">
        <v>614</v>
      </c>
      <c r="H76" s="178" t="s">
        <v>338</v>
      </c>
      <c r="I76" s="10"/>
      <c r="J76" s="74"/>
      <c r="K76" s="74"/>
      <c r="L76" s="74"/>
      <c r="M76" s="224">
        <f>N76+O76</f>
        <v>7962.7</v>
      </c>
      <c r="N76" s="224">
        <v>0</v>
      </c>
      <c r="O76" s="224">
        <v>7962.7</v>
      </c>
      <c r="P76" s="74">
        <f t="shared" si="33"/>
        <v>7962.7</v>
      </c>
      <c r="Q76" s="74">
        <f>K76+N76</f>
        <v>0</v>
      </c>
      <c r="R76" s="74">
        <f>L76+O76</f>
        <v>7962.7</v>
      </c>
      <c r="S76" s="74"/>
      <c r="T76" s="74"/>
      <c r="U76" s="74"/>
      <c r="V76" s="224"/>
      <c r="W76" s="224"/>
      <c r="X76" s="224"/>
      <c r="Y76" s="74"/>
      <c r="Z76" s="74"/>
      <c r="AA76" s="74"/>
      <c r="AB76" s="74"/>
      <c r="AC76" s="74"/>
      <c r="AD76" s="74"/>
      <c r="AE76" s="224"/>
      <c r="AF76" s="224"/>
      <c r="AG76" s="224"/>
      <c r="AH76" s="74"/>
      <c r="AI76" s="74"/>
      <c r="AJ76" s="183"/>
    </row>
    <row r="77" spans="1:36" s="34" customFormat="1" ht="51.75" customHeight="1" x14ac:dyDescent="0.2">
      <c r="A77" s="258" t="s">
        <v>301</v>
      </c>
      <c r="B77" s="61" t="s">
        <v>787</v>
      </c>
      <c r="C77" s="54"/>
      <c r="D77" s="178" t="s">
        <v>327</v>
      </c>
      <c r="E77" s="178" t="s">
        <v>341</v>
      </c>
      <c r="F77" s="178" t="s">
        <v>342</v>
      </c>
      <c r="G77" s="178" t="s">
        <v>343</v>
      </c>
      <c r="H77" s="178" t="s">
        <v>338</v>
      </c>
      <c r="I77" s="10"/>
      <c r="J77" s="74"/>
      <c r="K77" s="74"/>
      <c r="L77" s="74"/>
      <c r="M77" s="224">
        <f>N77+O77</f>
        <v>31024</v>
      </c>
      <c r="N77" s="224">
        <v>0</v>
      </c>
      <c r="O77" s="224">
        <v>31024</v>
      </c>
      <c r="P77" s="74">
        <f t="shared" si="33"/>
        <v>31024</v>
      </c>
      <c r="Q77" s="74">
        <f>K77+N77</f>
        <v>0</v>
      </c>
      <c r="R77" s="74">
        <f>L77+O77</f>
        <v>31024</v>
      </c>
      <c r="S77" s="74"/>
      <c r="T77" s="74"/>
      <c r="U77" s="74"/>
      <c r="V77" s="224"/>
      <c r="W77" s="224"/>
      <c r="X77" s="224"/>
      <c r="Y77" s="74"/>
      <c r="Z77" s="74"/>
      <c r="AA77" s="74"/>
      <c r="AB77" s="74"/>
      <c r="AC77" s="74"/>
      <c r="AD77" s="74"/>
      <c r="AE77" s="224"/>
      <c r="AF77" s="224"/>
      <c r="AG77" s="224"/>
      <c r="AH77" s="74"/>
      <c r="AI77" s="74"/>
      <c r="AJ77" s="183"/>
    </row>
    <row r="78" spans="1:36" s="34" customFormat="1" ht="33" x14ac:dyDescent="0.2">
      <c r="A78" s="19"/>
      <c r="B78" s="42" t="s">
        <v>23</v>
      </c>
      <c r="C78" s="42"/>
      <c r="D78" s="178"/>
      <c r="E78" s="178"/>
      <c r="F78" s="178"/>
      <c r="G78" s="48"/>
      <c r="H78" s="178"/>
      <c r="I78" s="10"/>
      <c r="J78" s="73"/>
      <c r="K78" s="73"/>
      <c r="L78" s="73"/>
      <c r="M78" s="225">
        <f>N78+O78</f>
        <v>31024</v>
      </c>
      <c r="N78" s="225">
        <v>0</v>
      </c>
      <c r="O78" s="225">
        <v>31024</v>
      </c>
      <c r="P78" s="73">
        <f t="shared" si="33"/>
        <v>31024</v>
      </c>
      <c r="Q78" s="73">
        <v>0</v>
      </c>
      <c r="R78" s="73">
        <f>L78+O78</f>
        <v>31024</v>
      </c>
      <c r="S78" s="74"/>
      <c r="T78" s="74"/>
      <c r="U78" s="74"/>
      <c r="V78" s="224"/>
      <c r="W78" s="224"/>
      <c r="X78" s="224"/>
      <c r="Y78" s="74"/>
      <c r="Z78" s="74"/>
      <c r="AA78" s="74"/>
      <c r="AB78" s="74"/>
      <c r="AC78" s="74"/>
      <c r="AD78" s="74"/>
      <c r="AE78" s="224"/>
      <c r="AF78" s="224"/>
      <c r="AG78" s="224"/>
      <c r="AH78" s="74"/>
      <c r="AI78" s="74"/>
      <c r="AJ78" s="183"/>
    </row>
    <row r="79" spans="1:36" s="34" customFormat="1" ht="69" customHeight="1" x14ac:dyDescent="0.2">
      <c r="A79" s="19"/>
      <c r="B79" s="24" t="s">
        <v>833</v>
      </c>
      <c r="C79" s="54"/>
      <c r="D79" s="178"/>
      <c r="E79" s="178"/>
      <c r="F79" s="178"/>
      <c r="G79" s="178"/>
      <c r="H79" s="178"/>
      <c r="I79" s="10"/>
      <c r="J79" s="74"/>
      <c r="K79" s="74"/>
      <c r="L79" s="74"/>
      <c r="M79" s="224"/>
      <c r="N79" s="224"/>
      <c r="O79" s="224"/>
      <c r="P79" s="74"/>
      <c r="Q79" s="74"/>
      <c r="R79" s="74"/>
      <c r="S79" s="74"/>
      <c r="T79" s="74"/>
      <c r="U79" s="74"/>
      <c r="V79" s="224"/>
      <c r="W79" s="224"/>
      <c r="X79" s="224"/>
      <c r="Y79" s="74"/>
      <c r="Z79" s="74"/>
      <c r="AA79" s="74"/>
      <c r="AB79" s="74"/>
      <c r="AC79" s="74"/>
      <c r="AD79" s="74"/>
      <c r="AE79" s="224"/>
      <c r="AF79" s="224"/>
      <c r="AG79" s="224"/>
      <c r="AH79" s="74"/>
      <c r="AI79" s="74"/>
      <c r="AJ79" s="183"/>
    </row>
    <row r="80" spans="1:36" ht="49.5" x14ac:dyDescent="0.2">
      <c r="A80" s="19"/>
      <c r="B80" s="29" t="s">
        <v>13</v>
      </c>
      <c r="C80" s="68"/>
      <c r="D80" s="27"/>
      <c r="E80" s="27"/>
      <c r="F80" s="27"/>
      <c r="G80" s="27"/>
      <c r="H80" s="27"/>
      <c r="I80" s="28"/>
      <c r="J80" s="74"/>
      <c r="K80" s="74"/>
      <c r="L80" s="74"/>
      <c r="M80" s="224"/>
      <c r="N80" s="224"/>
      <c r="O80" s="224"/>
      <c r="P80" s="74"/>
      <c r="Q80" s="74"/>
      <c r="R80" s="74"/>
      <c r="S80" s="74"/>
      <c r="T80" s="74"/>
      <c r="U80" s="74"/>
      <c r="V80" s="224"/>
      <c r="W80" s="224"/>
      <c r="X80" s="224"/>
      <c r="Y80" s="74"/>
      <c r="Z80" s="74"/>
      <c r="AA80" s="74"/>
      <c r="AB80" s="74"/>
      <c r="AC80" s="74"/>
      <c r="AD80" s="74"/>
      <c r="AE80" s="224"/>
      <c r="AF80" s="224"/>
      <c r="AG80" s="224"/>
      <c r="AH80" s="74"/>
      <c r="AI80" s="74"/>
      <c r="AJ80" s="183"/>
    </row>
    <row r="81" spans="1:36" ht="34.5" x14ac:dyDescent="0.2">
      <c r="A81" s="19"/>
      <c r="B81" s="36" t="s">
        <v>84</v>
      </c>
      <c r="C81" s="67"/>
      <c r="D81" s="27"/>
      <c r="E81" s="27"/>
      <c r="F81" s="27"/>
      <c r="G81" s="27"/>
      <c r="H81" s="27"/>
      <c r="I81" s="28"/>
      <c r="J81" s="74"/>
      <c r="K81" s="74"/>
      <c r="L81" s="74"/>
      <c r="M81" s="224"/>
      <c r="N81" s="224"/>
      <c r="O81" s="224"/>
      <c r="P81" s="74"/>
      <c r="Q81" s="74"/>
      <c r="R81" s="74"/>
      <c r="S81" s="74"/>
      <c r="T81" s="74"/>
      <c r="U81" s="74"/>
      <c r="V81" s="224"/>
      <c r="W81" s="224"/>
      <c r="X81" s="224"/>
      <c r="Y81" s="74"/>
      <c r="Z81" s="74"/>
      <c r="AA81" s="74"/>
      <c r="AB81" s="74"/>
      <c r="AC81" s="74"/>
      <c r="AD81" s="74"/>
      <c r="AE81" s="224"/>
      <c r="AF81" s="224"/>
      <c r="AG81" s="224"/>
      <c r="AH81" s="74"/>
      <c r="AI81" s="74"/>
      <c r="AJ81" s="183"/>
    </row>
    <row r="82" spans="1:36" s="34" customFormat="1" ht="49.5" x14ac:dyDescent="0.2">
      <c r="A82" s="258" t="s">
        <v>302</v>
      </c>
      <c r="B82" s="72" t="s">
        <v>867</v>
      </c>
      <c r="C82" s="61"/>
      <c r="D82" s="178" t="s">
        <v>327</v>
      </c>
      <c r="E82" s="178" t="s">
        <v>341</v>
      </c>
      <c r="F82" s="178" t="s">
        <v>342</v>
      </c>
      <c r="G82" s="178" t="s">
        <v>591</v>
      </c>
      <c r="H82" s="178" t="s">
        <v>338</v>
      </c>
      <c r="I82" s="10">
        <v>2023</v>
      </c>
      <c r="J82" s="74"/>
      <c r="K82" s="74"/>
      <c r="L82" s="74"/>
      <c r="M82" s="224">
        <f t="shared" ref="M82:M87" si="39">N82+O82</f>
        <v>2438</v>
      </c>
      <c r="N82" s="224">
        <v>0</v>
      </c>
      <c r="O82" s="224">
        <v>2438</v>
      </c>
      <c r="P82" s="74">
        <f t="shared" ref="P82:P97" si="40">Q82+R82</f>
        <v>2438</v>
      </c>
      <c r="Q82" s="74">
        <f>K82+N82</f>
        <v>0</v>
      </c>
      <c r="R82" s="74">
        <f>L82+O82</f>
        <v>2438</v>
      </c>
      <c r="S82" s="74"/>
      <c r="T82" s="74"/>
      <c r="U82" s="74"/>
      <c r="V82" s="224"/>
      <c r="W82" s="224"/>
      <c r="X82" s="224"/>
      <c r="Y82" s="74"/>
      <c r="Z82" s="74"/>
      <c r="AA82" s="74"/>
      <c r="AB82" s="74"/>
      <c r="AC82" s="74"/>
      <c r="AD82" s="74"/>
      <c r="AE82" s="224"/>
      <c r="AF82" s="224"/>
      <c r="AG82" s="224"/>
      <c r="AH82" s="74"/>
      <c r="AI82" s="74"/>
      <c r="AJ82" s="183"/>
    </row>
    <row r="83" spans="1:36" s="34" customFormat="1" ht="33" x14ac:dyDescent="0.2">
      <c r="A83" s="19"/>
      <c r="B83" s="42" t="s">
        <v>23</v>
      </c>
      <c r="C83" s="42"/>
      <c r="D83" s="178"/>
      <c r="E83" s="178"/>
      <c r="F83" s="178"/>
      <c r="G83" s="48"/>
      <c r="H83" s="178"/>
      <c r="I83" s="10"/>
      <c r="J83" s="73"/>
      <c r="K83" s="73"/>
      <c r="L83" s="73"/>
      <c r="M83" s="225">
        <f t="shared" si="39"/>
        <v>2438</v>
      </c>
      <c r="N83" s="225">
        <v>0</v>
      </c>
      <c r="O83" s="225">
        <v>2438</v>
      </c>
      <c r="P83" s="73">
        <f t="shared" si="40"/>
        <v>2438</v>
      </c>
      <c r="Q83" s="73">
        <v>0</v>
      </c>
      <c r="R83" s="73">
        <f t="shared" ref="R83:R97" si="41">L83+O83</f>
        <v>2438</v>
      </c>
      <c r="S83" s="74"/>
      <c r="T83" s="74"/>
      <c r="U83" s="74"/>
      <c r="V83" s="224"/>
      <c r="W83" s="224"/>
      <c r="X83" s="224"/>
      <c r="Y83" s="74"/>
      <c r="Z83" s="74"/>
      <c r="AA83" s="74"/>
      <c r="AB83" s="74"/>
      <c r="AC83" s="74"/>
      <c r="AD83" s="74"/>
      <c r="AE83" s="224"/>
      <c r="AF83" s="224"/>
      <c r="AG83" s="224"/>
      <c r="AH83" s="74"/>
      <c r="AI83" s="74"/>
      <c r="AJ83" s="183"/>
    </row>
    <row r="84" spans="1:36" s="34" customFormat="1" ht="49.5" x14ac:dyDescent="0.2">
      <c r="A84" s="258" t="s">
        <v>303</v>
      </c>
      <c r="B84" s="72" t="s">
        <v>868</v>
      </c>
      <c r="C84" s="61"/>
      <c r="D84" s="178" t="s">
        <v>327</v>
      </c>
      <c r="E84" s="178" t="s">
        <v>341</v>
      </c>
      <c r="F84" s="178" t="s">
        <v>342</v>
      </c>
      <c r="G84" s="178" t="s">
        <v>591</v>
      </c>
      <c r="H84" s="178" t="s">
        <v>338</v>
      </c>
      <c r="I84" s="10">
        <v>2023</v>
      </c>
      <c r="J84" s="74"/>
      <c r="K84" s="74"/>
      <c r="L84" s="74"/>
      <c r="M84" s="224">
        <f t="shared" si="39"/>
        <v>2666.6</v>
      </c>
      <c r="N84" s="224">
        <v>0</v>
      </c>
      <c r="O84" s="224">
        <v>2666.6</v>
      </c>
      <c r="P84" s="74">
        <f t="shared" si="40"/>
        <v>2666.6</v>
      </c>
      <c r="Q84" s="74">
        <f>K84+N84</f>
        <v>0</v>
      </c>
      <c r="R84" s="74">
        <f t="shared" si="41"/>
        <v>2666.6</v>
      </c>
      <c r="S84" s="74"/>
      <c r="T84" s="74"/>
      <c r="U84" s="74"/>
      <c r="V84" s="224"/>
      <c r="W84" s="224"/>
      <c r="X84" s="224"/>
      <c r="Y84" s="74"/>
      <c r="Z84" s="74"/>
      <c r="AA84" s="74"/>
      <c r="AB84" s="74"/>
      <c r="AC84" s="74"/>
      <c r="AD84" s="74"/>
      <c r="AE84" s="224"/>
      <c r="AF84" s="224"/>
      <c r="AG84" s="224"/>
      <c r="AH84" s="74"/>
      <c r="AI84" s="74"/>
      <c r="AJ84" s="183"/>
    </row>
    <row r="85" spans="1:36" s="34" customFormat="1" ht="33" x14ac:dyDescent="0.2">
      <c r="A85" s="19"/>
      <c r="B85" s="42" t="s">
        <v>23</v>
      </c>
      <c r="C85" s="42"/>
      <c r="D85" s="178"/>
      <c r="E85" s="178"/>
      <c r="F85" s="178"/>
      <c r="G85" s="48"/>
      <c r="H85" s="178"/>
      <c r="I85" s="10"/>
      <c r="J85" s="73"/>
      <c r="K85" s="73"/>
      <c r="L85" s="73"/>
      <c r="M85" s="225">
        <f t="shared" si="39"/>
        <v>2666.6</v>
      </c>
      <c r="N85" s="225">
        <v>0</v>
      </c>
      <c r="O85" s="225">
        <v>2666.6</v>
      </c>
      <c r="P85" s="73">
        <f t="shared" si="40"/>
        <v>2666.6</v>
      </c>
      <c r="Q85" s="73">
        <v>0</v>
      </c>
      <c r="R85" s="73">
        <f t="shared" si="41"/>
        <v>2666.6</v>
      </c>
      <c r="S85" s="74"/>
      <c r="T85" s="74"/>
      <c r="U85" s="74"/>
      <c r="V85" s="224"/>
      <c r="W85" s="224"/>
      <c r="X85" s="224"/>
      <c r="Y85" s="74"/>
      <c r="Z85" s="74"/>
      <c r="AA85" s="74"/>
      <c r="AB85" s="74"/>
      <c r="AC85" s="74"/>
      <c r="AD85" s="74"/>
      <c r="AE85" s="224"/>
      <c r="AF85" s="224"/>
      <c r="AG85" s="224"/>
      <c r="AH85" s="74"/>
      <c r="AI85" s="74"/>
      <c r="AJ85" s="183"/>
    </row>
    <row r="86" spans="1:36" s="34" customFormat="1" ht="49.5" x14ac:dyDescent="0.2">
      <c r="A86" s="267" t="s">
        <v>304</v>
      </c>
      <c r="B86" s="69" t="s">
        <v>780</v>
      </c>
      <c r="C86" s="75"/>
      <c r="D86" s="63" t="s">
        <v>327</v>
      </c>
      <c r="E86" s="63" t="s">
        <v>341</v>
      </c>
      <c r="F86" s="63" t="s">
        <v>342</v>
      </c>
      <c r="G86" s="63" t="s">
        <v>591</v>
      </c>
      <c r="H86" s="63" t="s">
        <v>338</v>
      </c>
      <c r="I86" s="71">
        <v>2023</v>
      </c>
      <c r="J86" s="182"/>
      <c r="K86" s="182"/>
      <c r="L86" s="182"/>
      <c r="M86" s="226">
        <f t="shared" si="39"/>
        <v>1654.6</v>
      </c>
      <c r="N86" s="226">
        <v>0</v>
      </c>
      <c r="O86" s="226">
        <v>1654.6</v>
      </c>
      <c r="P86" s="182">
        <f t="shared" si="40"/>
        <v>1654.6</v>
      </c>
      <c r="Q86" s="182">
        <f>K86+N86</f>
        <v>0</v>
      </c>
      <c r="R86" s="182">
        <f t="shared" si="41"/>
        <v>1654.6</v>
      </c>
      <c r="S86" s="182"/>
      <c r="T86" s="182"/>
      <c r="U86" s="182"/>
      <c r="V86" s="226"/>
      <c r="W86" s="226"/>
      <c r="X86" s="226"/>
      <c r="Y86" s="182"/>
      <c r="Z86" s="182"/>
      <c r="AA86" s="182"/>
      <c r="AB86" s="182"/>
      <c r="AC86" s="182"/>
      <c r="AD86" s="182"/>
      <c r="AE86" s="226"/>
      <c r="AF86" s="226"/>
      <c r="AG86" s="226"/>
      <c r="AH86" s="182"/>
      <c r="AI86" s="182"/>
      <c r="AJ86" s="186"/>
    </row>
    <row r="87" spans="1:36" s="34" customFormat="1" ht="33" x14ac:dyDescent="0.2">
      <c r="A87" s="19"/>
      <c r="B87" s="42" t="s">
        <v>23</v>
      </c>
      <c r="C87" s="42"/>
      <c r="D87" s="178"/>
      <c r="E87" s="178"/>
      <c r="F87" s="178"/>
      <c r="G87" s="48"/>
      <c r="H87" s="178"/>
      <c r="I87" s="10"/>
      <c r="J87" s="73"/>
      <c r="K87" s="73"/>
      <c r="L87" s="73"/>
      <c r="M87" s="225">
        <f t="shared" si="39"/>
        <v>1654.6</v>
      </c>
      <c r="N87" s="225">
        <v>0</v>
      </c>
      <c r="O87" s="225">
        <v>1654.6</v>
      </c>
      <c r="P87" s="73">
        <f t="shared" si="40"/>
        <v>1654.6</v>
      </c>
      <c r="Q87" s="73">
        <v>0</v>
      </c>
      <c r="R87" s="73">
        <f t="shared" si="41"/>
        <v>1654.6</v>
      </c>
      <c r="S87" s="74"/>
      <c r="T87" s="74"/>
      <c r="U87" s="74"/>
      <c r="V87" s="224"/>
      <c r="W87" s="224"/>
      <c r="X87" s="224"/>
      <c r="Y87" s="74"/>
      <c r="Z87" s="74"/>
      <c r="AA87" s="74"/>
      <c r="AB87" s="74"/>
      <c r="AC87" s="74"/>
      <c r="AD87" s="74"/>
      <c r="AE87" s="224"/>
      <c r="AF87" s="224"/>
      <c r="AG87" s="224"/>
      <c r="AH87" s="74"/>
      <c r="AI87" s="74"/>
      <c r="AJ87" s="183"/>
    </row>
    <row r="88" spans="1:36" s="34" customFormat="1" ht="49.5" x14ac:dyDescent="0.2">
      <c r="A88" s="258" t="s">
        <v>305</v>
      </c>
      <c r="B88" s="72" t="s">
        <v>869</v>
      </c>
      <c r="C88" s="42"/>
      <c r="D88" s="178" t="s">
        <v>327</v>
      </c>
      <c r="E88" s="178" t="s">
        <v>341</v>
      </c>
      <c r="F88" s="178" t="s">
        <v>342</v>
      </c>
      <c r="G88" s="178" t="s">
        <v>591</v>
      </c>
      <c r="H88" s="178" t="s">
        <v>338</v>
      </c>
      <c r="I88" s="10">
        <v>2023</v>
      </c>
      <c r="J88" s="74">
        <f t="shared" ref="J88:J97" si="42">K88+L88</f>
        <v>2666.63</v>
      </c>
      <c r="K88" s="74">
        <v>0</v>
      </c>
      <c r="L88" s="74">
        <v>2666.63</v>
      </c>
      <c r="M88" s="225"/>
      <c r="N88" s="225"/>
      <c r="O88" s="225"/>
      <c r="P88" s="74">
        <f t="shared" si="40"/>
        <v>2666.63</v>
      </c>
      <c r="Q88" s="74">
        <f>K88+N88</f>
        <v>0</v>
      </c>
      <c r="R88" s="74">
        <f t="shared" si="41"/>
        <v>2666.63</v>
      </c>
      <c r="S88" s="74"/>
      <c r="T88" s="74"/>
      <c r="U88" s="74"/>
      <c r="V88" s="224"/>
      <c r="W88" s="224"/>
      <c r="X88" s="224"/>
      <c r="Y88" s="74"/>
      <c r="Z88" s="74"/>
      <c r="AA88" s="74"/>
      <c r="AB88" s="74"/>
      <c r="AC88" s="74"/>
      <c r="AD88" s="74"/>
      <c r="AE88" s="224"/>
      <c r="AF88" s="224"/>
      <c r="AG88" s="224"/>
      <c r="AH88" s="74"/>
      <c r="AI88" s="74"/>
      <c r="AJ88" s="183"/>
    </row>
    <row r="89" spans="1:36" s="34" customFormat="1" ht="33" x14ac:dyDescent="0.2">
      <c r="A89" s="19"/>
      <c r="B89" s="42" t="s">
        <v>23</v>
      </c>
      <c r="C89" s="42"/>
      <c r="D89" s="178"/>
      <c r="E89" s="178"/>
      <c r="F89" s="178"/>
      <c r="G89" s="48"/>
      <c r="H89" s="178"/>
      <c r="I89" s="10"/>
      <c r="J89" s="73">
        <f t="shared" si="42"/>
        <v>2666.63</v>
      </c>
      <c r="K89" s="73">
        <v>0</v>
      </c>
      <c r="L89" s="73">
        <v>2666.63</v>
      </c>
      <c r="M89" s="225"/>
      <c r="N89" s="225"/>
      <c r="O89" s="225"/>
      <c r="P89" s="73">
        <f t="shared" si="40"/>
        <v>2666.63</v>
      </c>
      <c r="Q89" s="73">
        <v>0</v>
      </c>
      <c r="R89" s="73">
        <f t="shared" si="41"/>
        <v>2666.63</v>
      </c>
      <c r="S89" s="74"/>
      <c r="T89" s="74"/>
      <c r="U89" s="74"/>
      <c r="V89" s="224"/>
      <c r="W89" s="224"/>
      <c r="X89" s="224"/>
      <c r="Y89" s="74"/>
      <c r="Z89" s="74"/>
      <c r="AA89" s="74"/>
      <c r="AB89" s="74"/>
      <c r="AC89" s="74"/>
      <c r="AD89" s="74"/>
      <c r="AE89" s="224"/>
      <c r="AF89" s="224"/>
      <c r="AG89" s="224"/>
      <c r="AH89" s="74"/>
      <c r="AI89" s="74"/>
      <c r="AJ89" s="183"/>
    </row>
    <row r="90" spans="1:36" s="34" customFormat="1" ht="49.5" x14ac:dyDescent="0.2">
      <c r="A90" s="258" t="s">
        <v>306</v>
      </c>
      <c r="B90" s="72" t="s">
        <v>870</v>
      </c>
      <c r="C90" s="42"/>
      <c r="D90" s="178" t="s">
        <v>327</v>
      </c>
      <c r="E90" s="178" t="s">
        <v>341</v>
      </c>
      <c r="F90" s="178" t="s">
        <v>342</v>
      </c>
      <c r="G90" s="178" t="s">
        <v>591</v>
      </c>
      <c r="H90" s="178" t="s">
        <v>338</v>
      </c>
      <c r="I90" s="10">
        <v>2023</v>
      </c>
      <c r="J90" s="74">
        <f t="shared" si="42"/>
        <v>2666.63</v>
      </c>
      <c r="K90" s="74">
        <v>0</v>
      </c>
      <c r="L90" s="74">
        <v>2666.63</v>
      </c>
      <c r="M90" s="225"/>
      <c r="N90" s="225"/>
      <c r="O90" s="225"/>
      <c r="P90" s="74">
        <f t="shared" si="40"/>
        <v>2666.63</v>
      </c>
      <c r="Q90" s="74">
        <f>K90+N90</f>
        <v>0</v>
      </c>
      <c r="R90" s="74">
        <f t="shared" si="41"/>
        <v>2666.63</v>
      </c>
      <c r="S90" s="74"/>
      <c r="T90" s="74"/>
      <c r="U90" s="74"/>
      <c r="V90" s="224"/>
      <c r="W90" s="224"/>
      <c r="X90" s="224"/>
      <c r="Y90" s="74"/>
      <c r="Z90" s="74"/>
      <c r="AA90" s="74"/>
      <c r="AB90" s="74"/>
      <c r="AC90" s="74"/>
      <c r="AD90" s="74"/>
      <c r="AE90" s="224"/>
      <c r="AF90" s="224"/>
      <c r="AG90" s="224"/>
      <c r="AH90" s="74"/>
      <c r="AI90" s="74"/>
      <c r="AJ90" s="183"/>
    </row>
    <row r="91" spans="1:36" s="34" customFormat="1" ht="33" x14ac:dyDescent="0.2">
      <c r="A91" s="19"/>
      <c r="B91" s="42" t="s">
        <v>23</v>
      </c>
      <c r="C91" s="42"/>
      <c r="D91" s="178"/>
      <c r="E91" s="178"/>
      <c r="F91" s="178"/>
      <c r="G91" s="48"/>
      <c r="H91" s="178"/>
      <c r="I91" s="10"/>
      <c r="J91" s="73">
        <f t="shared" si="42"/>
        <v>2666.63</v>
      </c>
      <c r="K91" s="73">
        <v>0</v>
      </c>
      <c r="L91" s="73">
        <v>2666.63</v>
      </c>
      <c r="M91" s="225"/>
      <c r="N91" s="225"/>
      <c r="O91" s="225"/>
      <c r="P91" s="73">
        <f t="shared" si="40"/>
        <v>2666.63</v>
      </c>
      <c r="Q91" s="73">
        <v>0</v>
      </c>
      <c r="R91" s="73">
        <f>L91+O91</f>
        <v>2666.63</v>
      </c>
      <c r="S91" s="74"/>
      <c r="T91" s="74"/>
      <c r="U91" s="74"/>
      <c r="V91" s="224"/>
      <c r="W91" s="224"/>
      <c r="X91" s="224"/>
      <c r="Y91" s="74"/>
      <c r="Z91" s="74"/>
      <c r="AA91" s="74"/>
      <c r="AB91" s="74"/>
      <c r="AC91" s="74"/>
      <c r="AD91" s="74"/>
      <c r="AE91" s="224"/>
      <c r="AF91" s="224"/>
      <c r="AG91" s="224"/>
      <c r="AH91" s="74"/>
      <c r="AI91" s="74"/>
      <c r="AJ91" s="183"/>
    </row>
    <row r="92" spans="1:36" s="34" customFormat="1" ht="49.5" x14ac:dyDescent="0.2">
      <c r="A92" s="258" t="s">
        <v>307</v>
      </c>
      <c r="B92" s="72" t="s">
        <v>511</v>
      </c>
      <c r="C92" s="42"/>
      <c r="D92" s="178" t="s">
        <v>327</v>
      </c>
      <c r="E92" s="178" t="s">
        <v>341</v>
      </c>
      <c r="F92" s="178" t="s">
        <v>342</v>
      </c>
      <c r="G92" s="178" t="s">
        <v>591</v>
      </c>
      <c r="H92" s="178" t="s">
        <v>338</v>
      </c>
      <c r="I92" s="10">
        <v>2023</v>
      </c>
      <c r="J92" s="74">
        <f t="shared" si="42"/>
        <v>1654.6</v>
      </c>
      <c r="K92" s="74">
        <v>0</v>
      </c>
      <c r="L92" s="74">
        <v>1654.6</v>
      </c>
      <c r="M92" s="225"/>
      <c r="N92" s="225"/>
      <c r="O92" s="225"/>
      <c r="P92" s="74">
        <f t="shared" si="40"/>
        <v>1654.6</v>
      </c>
      <c r="Q92" s="74">
        <f>K92+N92</f>
        <v>0</v>
      </c>
      <c r="R92" s="74">
        <f t="shared" si="41"/>
        <v>1654.6</v>
      </c>
      <c r="S92" s="74"/>
      <c r="T92" s="74"/>
      <c r="U92" s="74"/>
      <c r="V92" s="224"/>
      <c r="W92" s="224"/>
      <c r="X92" s="224"/>
      <c r="Y92" s="74"/>
      <c r="Z92" s="74"/>
      <c r="AA92" s="74"/>
      <c r="AB92" s="74"/>
      <c r="AC92" s="74"/>
      <c r="AD92" s="74"/>
      <c r="AE92" s="224"/>
      <c r="AF92" s="224"/>
      <c r="AG92" s="224"/>
      <c r="AH92" s="74"/>
      <c r="AI92" s="74"/>
      <c r="AJ92" s="183"/>
    </row>
    <row r="93" spans="1:36" s="50" customFormat="1" ht="33" x14ac:dyDescent="0.2">
      <c r="A93" s="76"/>
      <c r="B93" s="77" t="s">
        <v>23</v>
      </c>
      <c r="C93" s="42"/>
      <c r="D93" s="178"/>
      <c r="E93" s="178"/>
      <c r="F93" s="178"/>
      <c r="G93" s="48"/>
      <c r="H93" s="178"/>
      <c r="I93" s="10"/>
      <c r="J93" s="73">
        <f t="shared" si="42"/>
        <v>1654.6</v>
      </c>
      <c r="K93" s="73">
        <v>0</v>
      </c>
      <c r="L93" s="73">
        <v>1654.6</v>
      </c>
      <c r="M93" s="225"/>
      <c r="N93" s="225"/>
      <c r="O93" s="225"/>
      <c r="P93" s="73">
        <f t="shared" si="40"/>
        <v>1654.6</v>
      </c>
      <c r="Q93" s="73">
        <v>0</v>
      </c>
      <c r="R93" s="73">
        <f t="shared" si="41"/>
        <v>1654.6</v>
      </c>
      <c r="S93" s="73"/>
      <c r="T93" s="73"/>
      <c r="U93" s="73"/>
      <c r="V93" s="225"/>
      <c r="W93" s="225"/>
      <c r="X93" s="225"/>
      <c r="Y93" s="73"/>
      <c r="Z93" s="73"/>
      <c r="AA93" s="73"/>
      <c r="AB93" s="73"/>
      <c r="AC93" s="73"/>
      <c r="AD93" s="73"/>
      <c r="AE93" s="225"/>
      <c r="AF93" s="225"/>
      <c r="AG93" s="225"/>
      <c r="AH93" s="73"/>
      <c r="AI93" s="73"/>
      <c r="AJ93" s="184"/>
    </row>
    <row r="94" spans="1:36" s="50" customFormat="1" ht="49.5" x14ac:dyDescent="0.2">
      <c r="A94" s="258" t="s">
        <v>308</v>
      </c>
      <c r="B94" s="72" t="s">
        <v>512</v>
      </c>
      <c r="C94" s="42"/>
      <c r="D94" s="178" t="s">
        <v>327</v>
      </c>
      <c r="E94" s="178" t="s">
        <v>341</v>
      </c>
      <c r="F94" s="178" t="s">
        <v>342</v>
      </c>
      <c r="G94" s="178" t="s">
        <v>591</v>
      </c>
      <c r="H94" s="178" t="s">
        <v>338</v>
      </c>
      <c r="I94" s="10">
        <v>2023</v>
      </c>
      <c r="J94" s="74">
        <f t="shared" si="42"/>
        <v>1654.6</v>
      </c>
      <c r="K94" s="74">
        <v>0</v>
      </c>
      <c r="L94" s="74">
        <v>1654.6</v>
      </c>
      <c r="M94" s="225"/>
      <c r="N94" s="225"/>
      <c r="O94" s="225"/>
      <c r="P94" s="74">
        <f t="shared" si="40"/>
        <v>1654.6</v>
      </c>
      <c r="Q94" s="74">
        <f>K94+N94</f>
        <v>0</v>
      </c>
      <c r="R94" s="74">
        <f t="shared" si="41"/>
        <v>1654.6</v>
      </c>
      <c r="S94" s="73"/>
      <c r="T94" s="73"/>
      <c r="U94" s="73"/>
      <c r="V94" s="225"/>
      <c r="W94" s="225"/>
      <c r="X94" s="225"/>
      <c r="Y94" s="73"/>
      <c r="Z94" s="73"/>
      <c r="AA94" s="73"/>
      <c r="AB94" s="73"/>
      <c r="AC94" s="73"/>
      <c r="AD94" s="73"/>
      <c r="AE94" s="225"/>
      <c r="AF94" s="225"/>
      <c r="AG94" s="225"/>
      <c r="AH94" s="73"/>
      <c r="AI94" s="73"/>
      <c r="AJ94" s="184"/>
    </row>
    <row r="95" spans="1:36" s="50" customFormat="1" ht="33" x14ac:dyDescent="0.2">
      <c r="A95" s="19"/>
      <c r="B95" s="77" t="s">
        <v>23</v>
      </c>
      <c r="C95" s="42"/>
      <c r="D95" s="178"/>
      <c r="E95" s="178"/>
      <c r="F95" s="178"/>
      <c r="G95" s="48"/>
      <c r="H95" s="178"/>
      <c r="I95" s="10"/>
      <c r="J95" s="73">
        <f t="shared" si="42"/>
        <v>1654.6</v>
      </c>
      <c r="K95" s="73">
        <v>0</v>
      </c>
      <c r="L95" s="73">
        <v>1654.6</v>
      </c>
      <c r="M95" s="225"/>
      <c r="N95" s="225"/>
      <c r="O95" s="225"/>
      <c r="P95" s="73">
        <f t="shared" si="40"/>
        <v>1654.6</v>
      </c>
      <c r="Q95" s="73">
        <v>0</v>
      </c>
      <c r="R95" s="73">
        <f t="shared" si="41"/>
        <v>1654.6</v>
      </c>
      <c r="S95" s="73"/>
      <c r="T95" s="73"/>
      <c r="U95" s="73"/>
      <c r="V95" s="225"/>
      <c r="W95" s="225"/>
      <c r="X95" s="225"/>
      <c r="Y95" s="73"/>
      <c r="Z95" s="73"/>
      <c r="AA95" s="73"/>
      <c r="AB95" s="73"/>
      <c r="AC95" s="73"/>
      <c r="AD95" s="73"/>
      <c r="AE95" s="225"/>
      <c r="AF95" s="225"/>
      <c r="AG95" s="225"/>
      <c r="AH95" s="73"/>
      <c r="AI95" s="73"/>
      <c r="AJ95" s="184"/>
    </row>
    <row r="96" spans="1:36" s="50" customFormat="1" ht="49.5" x14ac:dyDescent="0.2">
      <c r="A96" s="258" t="s">
        <v>309</v>
      </c>
      <c r="B96" s="72" t="s">
        <v>513</v>
      </c>
      <c r="C96" s="42"/>
      <c r="D96" s="178" t="s">
        <v>327</v>
      </c>
      <c r="E96" s="178" t="s">
        <v>341</v>
      </c>
      <c r="F96" s="178" t="s">
        <v>342</v>
      </c>
      <c r="G96" s="178" t="s">
        <v>591</v>
      </c>
      <c r="H96" s="178" t="s">
        <v>338</v>
      </c>
      <c r="I96" s="10">
        <v>2023</v>
      </c>
      <c r="J96" s="74">
        <f t="shared" si="42"/>
        <v>1654.6</v>
      </c>
      <c r="K96" s="74">
        <v>0</v>
      </c>
      <c r="L96" s="74">
        <v>1654.6</v>
      </c>
      <c r="M96" s="225"/>
      <c r="N96" s="225"/>
      <c r="O96" s="225"/>
      <c r="P96" s="74">
        <f t="shared" si="40"/>
        <v>1654.6</v>
      </c>
      <c r="Q96" s="74">
        <f>K96+N96</f>
        <v>0</v>
      </c>
      <c r="R96" s="74">
        <f t="shared" si="41"/>
        <v>1654.6</v>
      </c>
      <c r="S96" s="73"/>
      <c r="T96" s="73"/>
      <c r="U96" s="73"/>
      <c r="V96" s="225"/>
      <c r="W96" s="225"/>
      <c r="X96" s="225"/>
      <c r="Y96" s="73"/>
      <c r="Z96" s="73"/>
      <c r="AA96" s="73"/>
      <c r="AB96" s="73"/>
      <c r="AC96" s="73"/>
      <c r="AD96" s="73"/>
      <c r="AE96" s="225"/>
      <c r="AF96" s="225"/>
      <c r="AG96" s="225"/>
      <c r="AH96" s="73"/>
      <c r="AI96" s="73"/>
      <c r="AJ96" s="184"/>
    </row>
    <row r="97" spans="1:36" s="50" customFormat="1" ht="33" x14ac:dyDescent="0.2">
      <c r="A97" s="76"/>
      <c r="B97" s="42" t="s">
        <v>23</v>
      </c>
      <c r="C97" s="42"/>
      <c r="D97" s="178"/>
      <c r="E97" s="178"/>
      <c r="F97" s="178"/>
      <c r="G97" s="48"/>
      <c r="H97" s="178"/>
      <c r="I97" s="10"/>
      <c r="J97" s="73">
        <f t="shared" si="42"/>
        <v>1654.6</v>
      </c>
      <c r="K97" s="73">
        <v>0</v>
      </c>
      <c r="L97" s="73">
        <v>1654.6</v>
      </c>
      <c r="M97" s="225"/>
      <c r="N97" s="225"/>
      <c r="O97" s="225"/>
      <c r="P97" s="73">
        <f t="shared" si="40"/>
        <v>1654.6</v>
      </c>
      <c r="Q97" s="73">
        <v>0</v>
      </c>
      <c r="R97" s="73">
        <f t="shared" si="41"/>
        <v>1654.6</v>
      </c>
      <c r="S97" s="73"/>
      <c r="T97" s="73"/>
      <c r="U97" s="73"/>
      <c r="V97" s="225"/>
      <c r="W97" s="225"/>
      <c r="X97" s="225"/>
      <c r="Y97" s="73"/>
      <c r="Z97" s="73"/>
      <c r="AA97" s="73"/>
      <c r="AB97" s="73"/>
      <c r="AC97" s="73"/>
      <c r="AD97" s="73"/>
      <c r="AE97" s="225"/>
      <c r="AF97" s="225"/>
      <c r="AG97" s="225"/>
      <c r="AH97" s="73"/>
      <c r="AI97" s="73"/>
      <c r="AJ97" s="184"/>
    </row>
    <row r="98" spans="1:36" s="34" customFormat="1" ht="49.5" x14ac:dyDescent="0.2">
      <c r="A98" s="19"/>
      <c r="B98" s="29" t="s">
        <v>615</v>
      </c>
      <c r="C98" s="61"/>
      <c r="D98" s="178"/>
      <c r="E98" s="178"/>
      <c r="F98" s="178"/>
      <c r="G98" s="178"/>
      <c r="H98" s="178"/>
      <c r="I98" s="10"/>
      <c r="J98" s="74"/>
      <c r="K98" s="74"/>
      <c r="L98" s="74"/>
      <c r="M98" s="224"/>
      <c r="N98" s="224"/>
      <c r="O98" s="224"/>
      <c r="P98" s="74"/>
      <c r="Q98" s="74"/>
      <c r="R98" s="74"/>
      <c r="S98" s="74"/>
      <c r="T98" s="74"/>
      <c r="U98" s="74"/>
      <c r="V98" s="224"/>
      <c r="W98" s="224"/>
      <c r="X98" s="224"/>
      <c r="Y98" s="74"/>
      <c r="Z98" s="74"/>
      <c r="AA98" s="74"/>
      <c r="AB98" s="74"/>
      <c r="AC98" s="74"/>
      <c r="AD98" s="74"/>
      <c r="AE98" s="224"/>
      <c r="AF98" s="224"/>
      <c r="AG98" s="224"/>
      <c r="AH98" s="74"/>
      <c r="AI98" s="74"/>
      <c r="AJ98" s="183"/>
    </row>
    <row r="99" spans="1:36" s="34" customFormat="1" ht="33" x14ac:dyDescent="0.2">
      <c r="A99" s="19"/>
      <c r="B99" s="26" t="s">
        <v>616</v>
      </c>
      <c r="C99" s="61"/>
      <c r="D99" s="178"/>
      <c r="E99" s="178"/>
      <c r="F99" s="178"/>
      <c r="G99" s="178"/>
      <c r="H99" s="178"/>
      <c r="I99" s="10"/>
      <c r="J99" s="74"/>
      <c r="K99" s="74"/>
      <c r="L99" s="74"/>
      <c r="M99" s="224"/>
      <c r="N99" s="224"/>
      <c r="O99" s="224"/>
      <c r="P99" s="74"/>
      <c r="Q99" s="74"/>
      <c r="R99" s="74"/>
      <c r="S99" s="74"/>
      <c r="T99" s="74"/>
      <c r="U99" s="74"/>
      <c r="V99" s="224"/>
      <c r="W99" s="224"/>
      <c r="X99" s="224"/>
      <c r="Y99" s="74"/>
      <c r="Z99" s="74"/>
      <c r="AA99" s="74"/>
      <c r="AB99" s="74"/>
      <c r="AC99" s="74"/>
      <c r="AD99" s="74"/>
      <c r="AE99" s="224"/>
      <c r="AF99" s="224"/>
      <c r="AG99" s="224"/>
      <c r="AH99" s="74"/>
      <c r="AI99" s="74"/>
      <c r="AJ99" s="183"/>
    </row>
    <row r="100" spans="1:36" s="34" customFormat="1" ht="65.25" customHeight="1" x14ac:dyDescent="0.2">
      <c r="A100" s="258" t="s">
        <v>142</v>
      </c>
      <c r="B100" s="61" t="s">
        <v>871</v>
      </c>
      <c r="C100" s="61"/>
      <c r="D100" s="178" t="s">
        <v>618</v>
      </c>
      <c r="E100" s="178" t="s">
        <v>341</v>
      </c>
      <c r="F100" s="178" t="s">
        <v>342</v>
      </c>
      <c r="G100" s="178" t="s">
        <v>591</v>
      </c>
      <c r="H100" s="178" t="s">
        <v>335</v>
      </c>
      <c r="I100" s="10">
        <v>2023</v>
      </c>
      <c r="J100" s="74"/>
      <c r="K100" s="74"/>
      <c r="L100" s="74"/>
      <c r="M100" s="224">
        <f>N100+O100</f>
        <v>34555.5</v>
      </c>
      <c r="N100" s="224">
        <v>0</v>
      </c>
      <c r="O100" s="224">
        <v>34555.5</v>
      </c>
      <c r="P100" s="74">
        <f>Q100+R100</f>
        <v>34555.5</v>
      </c>
      <c r="Q100" s="74">
        <f>K100+N100</f>
        <v>0</v>
      </c>
      <c r="R100" s="74">
        <f>L100+O100</f>
        <v>34555.5</v>
      </c>
      <c r="S100" s="74"/>
      <c r="T100" s="74"/>
      <c r="U100" s="74"/>
      <c r="V100" s="224"/>
      <c r="W100" s="224"/>
      <c r="X100" s="224"/>
      <c r="Y100" s="74"/>
      <c r="Z100" s="74"/>
      <c r="AA100" s="74"/>
      <c r="AB100" s="74"/>
      <c r="AC100" s="74"/>
      <c r="AD100" s="74"/>
      <c r="AE100" s="224"/>
      <c r="AF100" s="224"/>
      <c r="AG100" s="224"/>
      <c r="AH100" s="74"/>
      <c r="AI100" s="74"/>
      <c r="AJ100" s="183"/>
    </row>
    <row r="101" spans="1:36" s="34" customFormat="1" ht="33" x14ac:dyDescent="0.2">
      <c r="A101" s="19"/>
      <c r="B101" s="26" t="s">
        <v>617</v>
      </c>
      <c r="C101" s="61"/>
      <c r="D101" s="178"/>
      <c r="E101" s="178"/>
      <c r="F101" s="178"/>
      <c r="G101" s="178"/>
      <c r="H101" s="178"/>
      <c r="I101" s="10"/>
      <c r="J101" s="74"/>
      <c r="K101" s="74"/>
      <c r="L101" s="74"/>
      <c r="M101" s="224"/>
      <c r="N101" s="224"/>
      <c r="O101" s="224"/>
      <c r="P101" s="74"/>
      <c r="Q101" s="74"/>
      <c r="R101" s="74"/>
      <c r="S101" s="74"/>
      <c r="T101" s="74"/>
      <c r="U101" s="74"/>
      <c r="V101" s="224"/>
      <c r="W101" s="224"/>
      <c r="X101" s="224"/>
      <c r="Y101" s="74"/>
      <c r="Z101" s="74"/>
      <c r="AA101" s="74"/>
      <c r="AB101" s="74"/>
      <c r="AC101" s="74"/>
      <c r="AD101" s="74"/>
      <c r="AE101" s="224"/>
      <c r="AF101" s="224"/>
      <c r="AG101" s="224"/>
      <c r="AH101" s="74"/>
      <c r="AI101" s="74"/>
      <c r="AJ101" s="183"/>
    </row>
    <row r="102" spans="1:36" s="34" customFormat="1" ht="49.5" x14ac:dyDescent="0.2">
      <c r="A102" s="258" t="s">
        <v>143</v>
      </c>
      <c r="B102" s="61" t="s">
        <v>788</v>
      </c>
      <c r="C102" s="61"/>
      <c r="D102" s="178" t="s">
        <v>618</v>
      </c>
      <c r="E102" s="178" t="s">
        <v>341</v>
      </c>
      <c r="F102" s="178" t="s">
        <v>342</v>
      </c>
      <c r="G102" s="178" t="s">
        <v>591</v>
      </c>
      <c r="H102" s="178" t="s">
        <v>335</v>
      </c>
      <c r="I102" s="10">
        <v>2023</v>
      </c>
      <c r="J102" s="74"/>
      <c r="K102" s="74"/>
      <c r="L102" s="74"/>
      <c r="M102" s="224">
        <f>N102+O102</f>
        <v>13334</v>
      </c>
      <c r="N102" s="224">
        <v>0</v>
      </c>
      <c r="O102" s="224">
        <v>13334</v>
      </c>
      <c r="P102" s="74">
        <f>Q102+R102</f>
        <v>13334</v>
      </c>
      <c r="Q102" s="74">
        <f>K102+N102</f>
        <v>0</v>
      </c>
      <c r="R102" s="74">
        <f>L102+O102</f>
        <v>13334</v>
      </c>
      <c r="S102" s="74"/>
      <c r="T102" s="74"/>
      <c r="U102" s="74"/>
      <c r="V102" s="224"/>
      <c r="W102" s="224"/>
      <c r="X102" s="224"/>
      <c r="Y102" s="74"/>
      <c r="Z102" s="74"/>
      <c r="AA102" s="74"/>
      <c r="AB102" s="74"/>
      <c r="AC102" s="74"/>
      <c r="AD102" s="74"/>
      <c r="AE102" s="224"/>
      <c r="AF102" s="224"/>
      <c r="AG102" s="224"/>
      <c r="AH102" s="74"/>
      <c r="AI102" s="74"/>
      <c r="AJ102" s="183"/>
    </row>
    <row r="103" spans="1:36" s="5" customFormat="1" ht="20.25" x14ac:dyDescent="0.2">
      <c r="A103" s="21"/>
      <c r="B103" s="78" t="s">
        <v>5</v>
      </c>
      <c r="C103" s="79"/>
      <c r="D103" s="21"/>
      <c r="E103" s="21"/>
      <c r="F103" s="21"/>
      <c r="G103" s="21"/>
      <c r="H103" s="21"/>
      <c r="I103" s="20"/>
      <c r="J103" s="22">
        <f t="shared" ref="J103:O103" si="43">J107+J149+J159+J162+J164+J166+J167+J169+J171+J173+J174+J226+J262</f>
        <v>1068776.27</v>
      </c>
      <c r="K103" s="22">
        <f t="shared" si="43"/>
        <v>490649.00000000012</v>
      </c>
      <c r="L103" s="22">
        <f t="shared" si="43"/>
        <v>578127.27</v>
      </c>
      <c r="M103" s="223">
        <f t="shared" si="43"/>
        <v>146210.54499999998</v>
      </c>
      <c r="N103" s="223">
        <f t="shared" si="43"/>
        <v>102486.08927000001</v>
      </c>
      <c r="O103" s="223">
        <f t="shared" si="43"/>
        <v>43724.455730000001</v>
      </c>
      <c r="P103" s="22">
        <f>P107+P149+P159+P160+P162+P164+P166+P167+P169+P171+P173+P174+P226+P262</f>
        <v>1324232.875</v>
      </c>
      <c r="Q103" s="22">
        <f t="shared" ref="Q103:AJ103" si="44">Q107+Q149+Q159+Q160+Q162+Q164+Q166+Q167+Q169+Q171+Q173+Q174+Q226+Q262</f>
        <v>593135.08927000011</v>
      </c>
      <c r="R103" s="22">
        <f t="shared" si="44"/>
        <v>731097.78572999989</v>
      </c>
      <c r="S103" s="22">
        <f t="shared" si="44"/>
        <v>692773.8</v>
      </c>
      <c r="T103" s="22">
        <f t="shared" si="44"/>
        <v>677168.3</v>
      </c>
      <c r="U103" s="22">
        <f t="shared" si="44"/>
        <v>15605.5</v>
      </c>
      <c r="V103" s="223">
        <f t="shared" si="44"/>
        <v>-71449.200000000012</v>
      </c>
      <c r="W103" s="223">
        <f t="shared" si="44"/>
        <v>-102485.90000000001</v>
      </c>
      <c r="X103" s="223">
        <f t="shared" si="44"/>
        <v>31036.699999999997</v>
      </c>
      <c r="Y103" s="22">
        <f t="shared" si="44"/>
        <v>621324.60000000009</v>
      </c>
      <c r="Z103" s="22">
        <f t="shared" si="44"/>
        <v>574682.4</v>
      </c>
      <c r="AA103" s="22">
        <f t="shared" si="44"/>
        <v>46642.2</v>
      </c>
      <c r="AB103" s="22">
        <f t="shared" si="44"/>
        <v>417953.30000000005</v>
      </c>
      <c r="AC103" s="22">
        <f t="shared" si="44"/>
        <v>365214.9</v>
      </c>
      <c r="AD103" s="22">
        <f t="shared" si="44"/>
        <v>65918.2</v>
      </c>
      <c r="AE103" s="223">
        <f t="shared" si="44"/>
        <v>0</v>
      </c>
      <c r="AF103" s="223">
        <f t="shared" si="44"/>
        <v>0</v>
      </c>
      <c r="AG103" s="223">
        <f t="shared" si="44"/>
        <v>0</v>
      </c>
      <c r="AH103" s="22">
        <f t="shared" si="44"/>
        <v>431133.1</v>
      </c>
      <c r="AI103" s="22">
        <f t="shared" si="44"/>
        <v>365214.9</v>
      </c>
      <c r="AJ103" s="214">
        <f t="shared" si="44"/>
        <v>65918.2</v>
      </c>
    </row>
    <row r="104" spans="1:36" s="5" customFormat="1" ht="34.5" x14ac:dyDescent="0.2">
      <c r="A104" s="21"/>
      <c r="B104" s="24" t="s">
        <v>279</v>
      </c>
      <c r="C104" s="66"/>
      <c r="D104" s="25"/>
      <c r="E104" s="25"/>
      <c r="F104" s="25"/>
      <c r="G104" s="25"/>
      <c r="H104" s="25"/>
      <c r="I104" s="20"/>
      <c r="J104" s="22"/>
      <c r="K104" s="22"/>
      <c r="L104" s="22"/>
      <c r="M104" s="223"/>
      <c r="N104" s="223"/>
      <c r="O104" s="223"/>
      <c r="P104" s="22"/>
      <c r="Q104" s="22"/>
      <c r="R104" s="22"/>
      <c r="S104" s="22"/>
      <c r="T104" s="22"/>
      <c r="U104" s="22"/>
      <c r="V104" s="223"/>
      <c r="W104" s="223"/>
      <c r="X104" s="223"/>
      <c r="Y104" s="22"/>
      <c r="Z104" s="22"/>
      <c r="AA104" s="22"/>
      <c r="AB104" s="22"/>
      <c r="AC104" s="22"/>
      <c r="AD104" s="22"/>
      <c r="AE104" s="223"/>
      <c r="AF104" s="223"/>
      <c r="AG104" s="223"/>
      <c r="AH104" s="22"/>
      <c r="AI104" s="22"/>
      <c r="AJ104" s="23"/>
    </row>
    <row r="105" spans="1:36" s="5" customFormat="1" ht="69" x14ac:dyDescent="0.2">
      <c r="A105" s="21"/>
      <c r="B105" s="24" t="s">
        <v>280</v>
      </c>
      <c r="C105" s="66"/>
      <c r="D105" s="25"/>
      <c r="E105" s="25"/>
      <c r="F105" s="25"/>
      <c r="G105" s="25"/>
      <c r="H105" s="25"/>
      <c r="I105" s="20"/>
      <c r="J105" s="22"/>
      <c r="K105" s="22"/>
      <c r="L105" s="22"/>
      <c r="M105" s="223"/>
      <c r="N105" s="223"/>
      <c r="O105" s="223"/>
      <c r="P105" s="22"/>
      <c r="Q105" s="22"/>
      <c r="R105" s="22"/>
      <c r="S105" s="22"/>
      <c r="T105" s="22"/>
      <c r="U105" s="22"/>
      <c r="V105" s="223"/>
      <c r="W105" s="223"/>
      <c r="X105" s="223"/>
      <c r="Y105" s="22"/>
      <c r="Z105" s="22"/>
      <c r="AA105" s="22"/>
      <c r="AB105" s="22"/>
      <c r="AC105" s="22"/>
      <c r="AD105" s="22"/>
      <c r="AE105" s="223"/>
      <c r="AF105" s="223"/>
      <c r="AG105" s="223"/>
      <c r="AH105" s="22"/>
      <c r="AI105" s="22"/>
      <c r="AJ105" s="23"/>
    </row>
    <row r="106" spans="1:36" s="5" customFormat="1" ht="39" customHeight="1" x14ac:dyDescent="0.2">
      <c r="A106" s="21"/>
      <c r="B106" s="29" t="s">
        <v>507</v>
      </c>
      <c r="C106" s="66"/>
      <c r="D106" s="80"/>
      <c r="E106" s="80"/>
      <c r="F106" s="80"/>
      <c r="G106" s="80"/>
      <c r="H106" s="80"/>
      <c r="I106" s="20"/>
      <c r="J106" s="22"/>
      <c r="K106" s="22"/>
      <c r="L106" s="22"/>
      <c r="M106" s="223"/>
      <c r="N106" s="223"/>
      <c r="O106" s="223"/>
      <c r="P106" s="22"/>
      <c r="Q106" s="22"/>
      <c r="R106" s="22"/>
      <c r="S106" s="22"/>
      <c r="T106" s="22"/>
      <c r="U106" s="22"/>
      <c r="V106" s="223"/>
      <c r="W106" s="223"/>
      <c r="X106" s="223"/>
      <c r="Y106" s="22"/>
      <c r="Z106" s="22"/>
      <c r="AA106" s="22"/>
      <c r="AB106" s="22"/>
      <c r="AC106" s="22"/>
      <c r="AD106" s="22"/>
      <c r="AE106" s="223"/>
      <c r="AF106" s="223"/>
      <c r="AG106" s="223"/>
      <c r="AH106" s="22"/>
      <c r="AI106" s="22"/>
      <c r="AJ106" s="23"/>
    </row>
    <row r="107" spans="1:36" s="5" customFormat="1" ht="88.5" customHeight="1" x14ac:dyDescent="0.2">
      <c r="A107" s="21"/>
      <c r="B107" s="81" t="s">
        <v>470</v>
      </c>
      <c r="C107" s="82" t="s">
        <v>385</v>
      </c>
      <c r="D107" s="80" t="s">
        <v>504</v>
      </c>
      <c r="E107" s="80" t="s">
        <v>346</v>
      </c>
      <c r="F107" s="80" t="s">
        <v>329</v>
      </c>
      <c r="G107" s="80" t="s">
        <v>348</v>
      </c>
      <c r="H107" s="80" t="s">
        <v>338</v>
      </c>
      <c r="I107" s="83"/>
      <c r="J107" s="22">
        <f>SUM(J108:J148)</f>
        <v>13274.31</v>
      </c>
      <c r="K107" s="22">
        <f t="shared" ref="K107:AJ107" si="45">SUM(K108:K148)</f>
        <v>0</v>
      </c>
      <c r="L107" s="22">
        <f t="shared" si="45"/>
        <v>13274.31</v>
      </c>
      <c r="M107" s="223">
        <f t="shared" si="45"/>
        <v>10825.25</v>
      </c>
      <c r="N107" s="223">
        <f t="shared" si="45"/>
        <v>0</v>
      </c>
      <c r="O107" s="223">
        <f t="shared" si="45"/>
        <v>10825.25</v>
      </c>
      <c r="P107" s="22">
        <f t="shared" si="45"/>
        <v>24099.559999999998</v>
      </c>
      <c r="Q107" s="22">
        <f t="shared" si="45"/>
        <v>0</v>
      </c>
      <c r="R107" s="22">
        <f t="shared" si="45"/>
        <v>24099.559999999998</v>
      </c>
      <c r="S107" s="22">
        <f t="shared" si="45"/>
        <v>0</v>
      </c>
      <c r="T107" s="22">
        <f t="shared" si="45"/>
        <v>0</v>
      </c>
      <c r="U107" s="22">
        <f t="shared" si="45"/>
        <v>0</v>
      </c>
      <c r="V107" s="223">
        <f t="shared" si="45"/>
        <v>0</v>
      </c>
      <c r="W107" s="223">
        <f t="shared" si="45"/>
        <v>0</v>
      </c>
      <c r="X107" s="223">
        <f t="shared" si="45"/>
        <v>0</v>
      </c>
      <c r="Y107" s="22">
        <f t="shared" si="45"/>
        <v>0</v>
      </c>
      <c r="Z107" s="22">
        <f t="shared" si="45"/>
        <v>0</v>
      </c>
      <c r="AA107" s="22">
        <f t="shared" si="45"/>
        <v>0</v>
      </c>
      <c r="AB107" s="22">
        <f t="shared" si="45"/>
        <v>0</v>
      </c>
      <c r="AC107" s="22">
        <f t="shared" si="45"/>
        <v>0</v>
      </c>
      <c r="AD107" s="22">
        <f t="shared" si="45"/>
        <v>0</v>
      </c>
      <c r="AE107" s="223">
        <f t="shared" si="45"/>
        <v>0</v>
      </c>
      <c r="AF107" s="223">
        <f t="shared" si="45"/>
        <v>0</v>
      </c>
      <c r="AG107" s="223">
        <f t="shared" si="45"/>
        <v>0</v>
      </c>
      <c r="AH107" s="22">
        <f t="shared" si="45"/>
        <v>0</v>
      </c>
      <c r="AI107" s="22">
        <f t="shared" si="45"/>
        <v>0</v>
      </c>
      <c r="AJ107" s="214">
        <f t="shared" si="45"/>
        <v>0</v>
      </c>
    </row>
    <row r="108" spans="1:36" s="5" customFormat="1" ht="20.25" x14ac:dyDescent="0.2">
      <c r="A108" s="258" t="s">
        <v>144</v>
      </c>
      <c r="B108" s="84" t="s">
        <v>29</v>
      </c>
      <c r="C108" s="66"/>
      <c r="D108" s="80"/>
      <c r="E108" s="80"/>
      <c r="F108" s="80"/>
      <c r="G108" s="80"/>
      <c r="H108" s="80"/>
      <c r="I108" s="85">
        <v>2023</v>
      </c>
      <c r="J108" s="74">
        <f>K108+L108</f>
        <v>569.75</v>
      </c>
      <c r="K108" s="74">
        <v>0</v>
      </c>
      <c r="L108" s="74">
        <v>569.75</v>
      </c>
      <c r="M108" s="224"/>
      <c r="N108" s="224"/>
      <c r="O108" s="224"/>
      <c r="P108" s="74">
        <f>Q108+R108</f>
        <v>569.75</v>
      </c>
      <c r="Q108" s="74">
        <f>K108+N108</f>
        <v>0</v>
      </c>
      <c r="R108" s="74">
        <f t="shared" ref="R108:R130" si="46">L108+O108</f>
        <v>569.75</v>
      </c>
      <c r="S108" s="22"/>
      <c r="T108" s="22"/>
      <c r="U108" s="22"/>
      <c r="V108" s="223"/>
      <c r="W108" s="223"/>
      <c r="X108" s="223"/>
      <c r="Y108" s="22"/>
      <c r="Z108" s="22"/>
      <c r="AA108" s="22"/>
      <c r="AB108" s="22"/>
      <c r="AC108" s="22"/>
      <c r="AD108" s="22"/>
      <c r="AE108" s="223"/>
      <c r="AF108" s="223"/>
      <c r="AG108" s="223"/>
      <c r="AH108" s="22"/>
      <c r="AI108" s="22"/>
      <c r="AJ108" s="23"/>
    </row>
    <row r="109" spans="1:36" s="5" customFormat="1" ht="20.25" x14ac:dyDescent="0.2">
      <c r="A109" s="258" t="s">
        <v>145</v>
      </c>
      <c r="B109" s="84" t="s">
        <v>30</v>
      </c>
      <c r="C109" s="66"/>
      <c r="D109" s="80"/>
      <c r="E109" s="80"/>
      <c r="F109" s="80"/>
      <c r="G109" s="80"/>
      <c r="H109" s="80"/>
      <c r="I109" s="85">
        <v>2023</v>
      </c>
      <c r="J109" s="74">
        <f t="shared" ref="J109:J129" si="47">K109+L109</f>
        <v>569.75</v>
      </c>
      <c r="K109" s="74">
        <v>0</v>
      </c>
      <c r="L109" s="74">
        <v>569.75</v>
      </c>
      <c r="M109" s="224"/>
      <c r="N109" s="224"/>
      <c r="O109" s="224"/>
      <c r="P109" s="74">
        <f t="shared" ref="P109:P148" si="48">Q109+R109</f>
        <v>569.75</v>
      </c>
      <c r="Q109" s="74">
        <f t="shared" ref="Q109:Q129" si="49">K109+N109</f>
        <v>0</v>
      </c>
      <c r="R109" s="74">
        <f t="shared" si="46"/>
        <v>569.75</v>
      </c>
      <c r="S109" s="22"/>
      <c r="T109" s="22"/>
      <c r="U109" s="22"/>
      <c r="V109" s="223"/>
      <c r="W109" s="223"/>
      <c r="X109" s="223"/>
      <c r="Y109" s="22"/>
      <c r="Z109" s="22"/>
      <c r="AA109" s="22"/>
      <c r="AB109" s="22"/>
      <c r="AC109" s="22"/>
      <c r="AD109" s="22"/>
      <c r="AE109" s="223"/>
      <c r="AF109" s="223"/>
      <c r="AG109" s="223"/>
      <c r="AH109" s="22"/>
      <c r="AI109" s="22"/>
      <c r="AJ109" s="23"/>
    </row>
    <row r="110" spans="1:36" s="5" customFormat="1" ht="20.25" x14ac:dyDescent="0.2">
      <c r="A110" s="258" t="s">
        <v>146</v>
      </c>
      <c r="B110" s="84" t="s">
        <v>31</v>
      </c>
      <c r="C110" s="66"/>
      <c r="D110" s="80"/>
      <c r="E110" s="80"/>
      <c r="F110" s="80"/>
      <c r="G110" s="80"/>
      <c r="H110" s="80"/>
      <c r="I110" s="85">
        <v>2023</v>
      </c>
      <c r="J110" s="74">
        <f t="shared" si="47"/>
        <v>569.75</v>
      </c>
      <c r="K110" s="74">
        <v>0</v>
      </c>
      <c r="L110" s="74">
        <v>569.75</v>
      </c>
      <c r="M110" s="224"/>
      <c r="N110" s="224"/>
      <c r="O110" s="224"/>
      <c r="P110" s="74">
        <f t="shared" si="48"/>
        <v>569.75</v>
      </c>
      <c r="Q110" s="74">
        <f t="shared" si="49"/>
        <v>0</v>
      </c>
      <c r="R110" s="74">
        <f t="shared" si="46"/>
        <v>569.75</v>
      </c>
      <c r="S110" s="22"/>
      <c r="T110" s="22"/>
      <c r="U110" s="22"/>
      <c r="V110" s="223"/>
      <c r="W110" s="223"/>
      <c r="X110" s="223"/>
      <c r="Y110" s="22"/>
      <c r="Z110" s="22"/>
      <c r="AA110" s="22"/>
      <c r="AB110" s="22"/>
      <c r="AC110" s="22"/>
      <c r="AD110" s="22"/>
      <c r="AE110" s="223"/>
      <c r="AF110" s="223"/>
      <c r="AG110" s="223"/>
      <c r="AH110" s="22"/>
      <c r="AI110" s="22"/>
      <c r="AJ110" s="23"/>
    </row>
    <row r="111" spans="1:36" s="5" customFormat="1" ht="20.25" x14ac:dyDescent="0.2">
      <c r="A111" s="258" t="s">
        <v>147</v>
      </c>
      <c r="B111" s="84" t="s">
        <v>32</v>
      </c>
      <c r="C111" s="66"/>
      <c r="D111" s="80"/>
      <c r="E111" s="80"/>
      <c r="F111" s="80"/>
      <c r="G111" s="80"/>
      <c r="H111" s="80"/>
      <c r="I111" s="85">
        <v>2023</v>
      </c>
      <c r="J111" s="74">
        <f t="shared" si="47"/>
        <v>569.75</v>
      </c>
      <c r="K111" s="74">
        <v>0</v>
      </c>
      <c r="L111" s="74">
        <v>569.75</v>
      </c>
      <c r="M111" s="224"/>
      <c r="N111" s="224"/>
      <c r="O111" s="224"/>
      <c r="P111" s="74">
        <f t="shared" si="48"/>
        <v>569.75</v>
      </c>
      <c r="Q111" s="74">
        <f t="shared" si="49"/>
        <v>0</v>
      </c>
      <c r="R111" s="74">
        <f t="shared" si="46"/>
        <v>569.75</v>
      </c>
      <c r="S111" s="22"/>
      <c r="T111" s="22"/>
      <c r="U111" s="22"/>
      <c r="V111" s="223"/>
      <c r="W111" s="223"/>
      <c r="X111" s="223"/>
      <c r="Y111" s="22"/>
      <c r="Z111" s="22"/>
      <c r="AA111" s="22"/>
      <c r="AB111" s="22"/>
      <c r="AC111" s="22"/>
      <c r="AD111" s="22"/>
      <c r="AE111" s="223"/>
      <c r="AF111" s="223"/>
      <c r="AG111" s="223"/>
      <c r="AH111" s="22"/>
      <c r="AI111" s="22"/>
      <c r="AJ111" s="23"/>
    </row>
    <row r="112" spans="1:36" s="5" customFormat="1" ht="20.25" x14ac:dyDescent="0.2">
      <c r="A112" s="258" t="s">
        <v>148</v>
      </c>
      <c r="B112" s="84" t="s">
        <v>33</v>
      </c>
      <c r="C112" s="66"/>
      <c r="D112" s="80"/>
      <c r="E112" s="80"/>
      <c r="F112" s="80"/>
      <c r="G112" s="80"/>
      <c r="H112" s="80"/>
      <c r="I112" s="85">
        <v>2023</v>
      </c>
      <c r="J112" s="74">
        <f t="shared" si="47"/>
        <v>569.75</v>
      </c>
      <c r="K112" s="74">
        <v>0</v>
      </c>
      <c r="L112" s="74">
        <v>569.75</v>
      </c>
      <c r="M112" s="224"/>
      <c r="N112" s="224"/>
      <c r="O112" s="224"/>
      <c r="P112" s="74">
        <f t="shared" si="48"/>
        <v>569.75</v>
      </c>
      <c r="Q112" s="74">
        <f t="shared" si="49"/>
        <v>0</v>
      </c>
      <c r="R112" s="74">
        <f t="shared" si="46"/>
        <v>569.75</v>
      </c>
      <c r="S112" s="22"/>
      <c r="T112" s="22"/>
      <c r="U112" s="22"/>
      <c r="V112" s="223"/>
      <c r="W112" s="223"/>
      <c r="X112" s="223"/>
      <c r="Y112" s="22"/>
      <c r="Z112" s="22"/>
      <c r="AA112" s="22"/>
      <c r="AB112" s="22"/>
      <c r="AC112" s="22"/>
      <c r="AD112" s="22"/>
      <c r="AE112" s="223"/>
      <c r="AF112" s="223"/>
      <c r="AG112" s="223"/>
      <c r="AH112" s="22"/>
      <c r="AI112" s="22"/>
      <c r="AJ112" s="23"/>
    </row>
    <row r="113" spans="1:36" s="5" customFormat="1" ht="20.25" x14ac:dyDescent="0.2">
      <c r="A113" s="258" t="s">
        <v>149</v>
      </c>
      <c r="B113" s="84" t="s">
        <v>34</v>
      </c>
      <c r="C113" s="66"/>
      <c r="D113" s="80"/>
      <c r="E113" s="80"/>
      <c r="F113" s="80"/>
      <c r="G113" s="80"/>
      <c r="H113" s="80"/>
      <c r="I113" s="85">
        <v>2023</v>
      </c>
      <c r="J113" s="74">
        <f t="shared" si="47"/>
        <v>569.75</v>
      </c>
      <c r="K113" s="74">
        <v>0</v>
      </c>
      <c r="L113" s="74">
        <v>569.75</v>
      </c>
      <c r="M113" s="224"/>
      <c r="N113" s="224"/>
      <c r="O113" s="224"/>
      <c r="P113" s="74">
        <f t="shared" si="48"/>
        <v>569.75</v>
      </c>
      <c r="Q113" s="74">
        <f t="shared" si="49"/>
        <v>0</v>
      </c>
      <c r="R113" s="74">
        <f t="shared" si="46"/>
        <v>569.75</v>
      </c>
      <c r="S113" s="22"/>
      <c r="T113" s="22"/>
      <c r="U113" s="22"/>
      <c r="V113" s="223"/>
      <c r="W113" s="223"/>
      <c r="X113" s="223"/>
      <c r="Y113" s="22"/>
      <c r="Z113" s="22"/>
      <c r="AA113" s="22"/>
      <c r="AB113" s="22"/>
      <c r="AC113" s="22"/>
      <c r="AD113" s="22"/>
      <c r="AE113" s="223"/>
      <c r="AF113" s="223"/>
      <c r="AG113" s="223"/>
      <c r="AH113" s="22"/>
      <c r="AI113" s="22"/>
      <c r="AJ113" s="23"/>
    </row>
    <row r="114" spans="1:36" s="5" customFormat="1" ht="20.25" x14ac:dyDescent="0.2">
      <c r="A114" s="258" t="s">
        <v>150</v>
      </c>
      <c r="B114" s="84" t="s">
        <v>36</v>
      </c>
      <c r="C114" s="66"/>
      <c r="D114" s="80"/>
      <c r="E114" s="80"/>
      <c r="F114" s="80"/>
      <c r="G114" s="80"/>
      <c r="H114" s="80"/>
      <c r="I114" s="86">
        <v>2023</v>
      </c>
      <c r="J114" s="74">
        <f t="shared" si="47"/>
        <v>1309.56</v>
      </c>
      <c r="K114" s="74">
        <v>0</v>
      </c>
      <c r="L114" s="74">
        <v>1309.56</v>
      </c>
      <c r="M114" s="224"/>
      <c r="N114" s="224"/>
      <c r="O114" s="224"/>
      <c r="P114" s="74">
        <f t="shared" si="48"/>
        <v>1309.56</v>
      </c>
      <c r="Q114" s="74">
        <f t="shared" si="49"/>
        <v>0</v>
      </c>
      <c r="R114" s="74">
        <f t="shared" si="46"/>
        <v>1309.56</v>
      </c>
      <c r="S114" s="22"/>
      <c r="T114" s="22"/>
      <c r="U114" s="22"/>
      <c r="V114" s="223"/>
      <c r="W114" s="223"/>
      <c r="X114" s="223"/>
      <c r="Y114" s="22"/>
      <c r="Z114" s="22"/>
      <c r="AA114" s="22"/>
      <c r="AB114" s="22"/>
      <c r="AC114" s="22"/>
      <c r="AD114" s="22"/>
      <c r="AE114" s="223"/>
      <c r="AF114" s="223"/>
      <c r="AG114" s="223"/>
      <c r="AH114" s="22"/>
      <c r="AI114" s="22"/>
      <c r="AJ114" s="23"/>
    </row>
    <row r="115" spans="1:36" s="5" customFormat="1" ht="20.25" x14ac:dyDescent="0.2">
      <c r="A115" s="258" t="s">
        <v>151</v>
      </c>
      <c r="B115" s="84" t="s">
        <v>37</v>
      </c>
      <c r="C115" s="66"/>
      <c r="D115" s="80"/>
      <c r="E115" s="80"/>
      <c r="F115" s="80"/>
      <c r="G115" s="80"/>
      <c r="H115" s="80"/>
      <c r="I115" s="85">
        <v>2023</v>
      </c>
      <c r="J115" s="74">
        <f t="shared" si="47"/>
        <v>569.75</v>
      </c>
      <c r="K115" s="74">
        <v>0</v>
      </c>
      <c r="L115" s="74">
        <v>569.75</v>
      </c>
      <c r="M115" s="224"/>
      <c r="N115" s="224"/>
      <c r="O115" s="224"/>
      <c r="P115" s="74">
        <f t="shared" si="48"/>
        <v>569.75</v>
      </c>
      <c r="Q115" s="74">
        <f t="shared" si="49"/>
        <v>0</v>
      </c>
      <c r="R115" s="74">
        <f t="shared" si="46"/>
        <v>569.75</v>
      </c>
      <c r="S115" s="22"/>
      <c r="T115" s="22"/>
      <c r="U115" s="22"/>
      <c r="V115" s="223"/>
      <c r="W115" s="223"/>
      <c r="X115" s="223"/>
      <c r="Y115" s="22"/>
      <c r="Z115" s="22"/>
      <c r="AA115" s="22"/>
      <c r="AB115" s="22"/>
      <c r="AC115" s="22"/>
      <c r="AD115" s="22"/>
      <c r="AE115" s="223"/>
      <c r="AF115" s="223"/>
      <c r="AG115" s="223"/>
      <c r="AH115" s="22"/>
      <c r="AI115" s="22"/>
      <c r="AJ115" s="23"/>
    </row>
    <row r="116" spans="1:36" s="5" customFormat="1" ht="19.5" customHeight="1" x14ac:dyDescent="0.2">
      <c r="A116" s="258" t="s">
        <v>152</v>
      </c>
      <c r="B116" s="84" t="s">
        <v>38</v>
      </c>
      <c r="C116" s="66"/>
      <c r="D116" s="80"/>
      <c r="E116" s="80"/>
      <c r="F116" s="80"/>
      <c r="G116" s="80"/>
      <c r="H116" s="80"/>
      <c r="I116" s="85">
        <v>2023</v>
      </c>
      <c r="J116" s="74">
        <f t="shared" si="47"/>
        <v>569.75</v>
      </c>
      <c r="K116" s="74">
        <v>0</v>
      </c>
      <c r="L116" s="74">
        <v>569.75</v>
      </c>
      <c r="M116" s="224"/>
      <c r="N116" s="224"/>
      <c r="O116" s="224"/>
      <c r="P116" s="74">
        <f t="shared" si="48"/>
        <v>569.75</v>
      </c>
      <c r="Q116" s="74">
        <f t="shared" si="49"/>
        <v>0</v>
      </c>
      <c r="R116" s="74">
        <f t="shared" si="46"/>
        <v>569.75</v>
      </c>
      <c r="S116" s="22"/>
      <c r="T116" s="22"/>
      <c r="U116" s="22"/>
      <c r="V116" s="223"/>
      <c r="W116" s="223"/>
      <c r="X116" s="223"/>
      <c r="Y116" s="22"/>
      <c r="Z116" s="22"/>
      <c r="AA116" s="22"/>
      <c r="AB116" s="22"/>
      <c r="AC116" s="22"/>
      <c r="AD116" s="22"/>
      <c r="AE116" s="223"/>
      <c r="AF116" s="223"/>
      <c r="AG116" s="223"/>
      <c r="AH116" s="22"/>
      <c r="AI116" s="22"/>
      <c r="AJ116" s="23"/>
    </row>
    <row r="117" spans="1:36" s="5" customFormat="1" ht="20.25" x14ac:dyDescent="0.2">
      <c r="A117" s="258" t="s">
        <v>153</v>
      </c>
      <c r="B117" s="84" t="s">
        <v>39</v>
      </c>
      <c r="C117" s="66"/>
      <c r="D117" s="80"/>
      <c r="E117" s="80"/>
      <c r="F117" s="80"/>
      <c r="G117" s="80"/>
      <c r="H117" s="80"/>
      <c r="I117" s="85">
        <v>2023</v>
      </c>
      <c r="J117" s="74">
        <f t="shared" si="47"/>
        <v>569.75</v>
      </c>
      <c r="K117" s="74">
        <v>0</v>
      </c>
      <c r="L117" s="74">
        <v>569.75</v>
      </c>
      <c r="M117" s="224"/>
      <c r="N117" s="224"/>
      <c r="O117" s="224"/>
      <c r="P117" s="74">
        <f t="shared" si="48"/>
        <v>569.75</v>
      </c>
      <c r="Q117" s="74">
        <f t="shared" si="49"/>
        <v>0</v>
      </c>
      <c r="R117" s="74">
        <f t="shared" si="46"/>
        <v>569.75</v>
      </c>
      <c r="S117" s="22"/>
      <c r="T117" s="22"/>
      <c r="U117" s="22"/>
      <c r="V117" s="223"/>
      <c r="W117" s="223"/>
      <c r="X117" s="223"/>
      <c r="Y117" s="22"/>
      <c r="Z117" s="22"/>
      <c r="AA117" s="22"/>
      <c r="AB117" s="22"/>
      <c r="AC117" s="22"/>
      <c r="AD117" s="22"/>
      <c r="AE117" s="223"/>
      <c r="AF117" s="223"/>
      <c r="AG117" s="223"/>
      <c r="AH117" s="22"/>
      <c r="AI117" s="22"/>
      <c r="AJ117" s="23"/>
    </row>
    <row r="118" spans="1:36" s="5" customFormat="1" ht="21" customHeight="1" x14ac:dyDescent="0.2">
      <c r="A118" s="258" t="s">
        <v>154</v>
      </c>
      <c r="B118" s="84" t="s">
        <v>40</v>
      </c>
      <c r="C118" s="66"/>
      <c r="D118" s="80"/>
      <c r="E118" s="80"/>
      <c r="F118" s="80"/>
      <c r="G118" s="80"/>
      <c r="H118" s="80"/>
      <c r="I118" s="85">
        <v>2023</v>
      </c>
      <c r="J118" s="74">
        <f t="shared" si="47"/>
        <v>569.75</v>
      </c>
      <c r="K118" s="74">
        <v>0</v>
      </c>
      <c r="L118" s="74">
        <v>569.75</v>
      </c>
      <c r="M118" s="224"/>
      <c r="N118" s="224"/>
      <c r="O118" s="224"/>
      <c r="P118" s="74">
        <f t="shared" si="48"/>
        <v>569.75</v>
      </c>
      <c r="Q118" s="74">
        <f t="shared" si="49"/>
        <v>0</v>
      </c>
      <c r="R118" s="74">
        <f t="shared" si="46"/>
        <v>569.75</v>
      </c>
      <c r="S118" s="22"/>
      <c r="T118" s="22"/>
      <c r="U118" s="22"/>
      <c r="V118" s="223"/>
      <c r="W118" s="223"/>
      <c r="X118" s="223"/>
      <c r="Y118" s="22"/>
      <c r="Z118" s="22"/>
      <c r="AA118" s="22"/>
      <c r="AB118" s="22"/>
      <c r="AC118" s="22"/>
      <c r="AD118" s="22"/>
      <c r="AE118" s="223"/>
      <c r="AF118" s="223"/>
      <c r="AG118" s="223"/>
      <c r="AH118" s="22"/>
      <c r="AI118" s="22"/>
      <c r="AJ118" s="23"/>
    </row>
    <row r="119" spans="1:36" s="5" customFormat="1" ht="20.25" x14ac:dyDescent="0.2">
      <c r="A119" s="258" t="s">
        <v>155</v>
      </c>
      <c r="B119" s="84" t="s">
        <v>42</v>
      </c>
      <c r="C119" s="66"/>
      <c r="D119" s="80"/>
      <c r="E119" s="80"/>
      <c r="F119" s="80"/>
      <c r="G119" s="80"/>
      <c r="H119" s="80"/>
      <c r="I119" s="85">
        <v>2023</v>
      </c>
      <c r="J119" s="74">
        <f t="shared" si="47"/>
        <v>569.75</v>
      </c>
      <c r="K119" s="74">
        <v>0</v>
      </c>
      <c r="L119" s="74">
        <v>569.75</v>
      </c>
      <c r="M119" s="224"/>
      <c r="N119" s="224"/>
      <c r="O119" s="224"/>
      <c r="P119" s="74">
        <f t="shared" si="48"/>
        <v>569.75</v>
      </c>
      <c r="Q119" s="74">
        <f t="shared" si="49"/>
        <v>0</v>
      </c>
      <c r="R119" s="74">
        <f t="shared" si="46"/>
        <v>569.75</v>
      </c>
      <c r="S119" s="22"/>
      <c r="T119" s="22"/>
      <c r="U119" s="22"/>
      <c r="V119" s="223"/>
      <c r="W119" s="223"/>
      <c r="X119" s="223"/>
      <c r="Y119" s="22"/>
      <c r="Z119" s="22"/>
      <c r="AA119" s="22"/>
      <c r="AB119" s="22"/>
      <c r="AC119" s="22"/>
      <c r="AD119" s="22"/>
      <c r="AE119" s="223"/>
      <c r="AF119" s="223"/>
      <c r="AG119" s="223"/>
      <c r="AH119" s="22"/>
      <c r="AI119" s="22"/>
      <c r="AJ119" s="23"/>
    </row>
    <row r="120" spans="1:36" s="5" customFormat="1" ht="20.25" x14ac:dyDescent="0.2">
      <c r="A120" s="258" t="s">
        <v>156</v>
      </c>
      <c r="B120" s="84" t="s">
        <v>43</v>
      </c>
      <c r="C120" s="66"/>
      <c r="D120" s="80"/>
      <c r="E120" s="80"/>
      <c r="F120" s="80"/>
      <c r="G120" s="80"/>
      <c r="H120" s="80"/>
      <c r="I120" s="85">
        <v>2023</v>
      </c>
      <c r="J120" s="74">
        <f t="shared" si="47"/>
        <v>569.75</v>
      </c>
      <c r="K120" s="74">
        <v>0</v>
      </c>
      <c r="L120" s="74">
        <v>569.75</v>
      </c>
      <c r="M120" s="224"/>
      <c r="N120" s="224"/>
      <c r="O120" s="224"/>
      <c r="P120" s="74">
        <f t="shared" si="48"/>
        <v>569.75</v>
      </c>
      <c r="Q120" s="74">
        <f t="shared" si="49"/>
        <v>0</v>
      </c>
      <c r="R120" s="74">
        <f t="shared" si="46"/>
        <v>569.75</v>
      </c>
      <c r="S120" s="22"/>
      <c r="T120" s="22"/>
      <c r="U120" s="22"/>
      <c r="V120" s="223"/>
      <c r="W120" s="223"/>
      <c r="X120" s="223"/>
      <c r="Y120" s="22"/>
      <c r="Z120" s="22"/>
      <c r="AA120" s="22"/>
      <c r="AB120" s="22"/>
      <c r="AC120" s="22"/>
      <c r="AD120" s="22"/>
      <c r="AE120" s="223"/>
      <c r="AF120" s="223"/>
      <c r="AG120" s="223"/>
      <c r="AH120" s="22"/>
      <c r="AI120" s="22"/>
      <c r="AJ120" s="23"/>
    </row>
    <row r="121" spans="1:36" s="5" customFormat="1" ht="19.5" customHeight="1" x14ac:dyDescent="0.2">
      <c r="A121" s="258" t="s">
        <v>157</v>
      </c>
      <c r="B121" s="84" t="s">
        <v>44</v>
      </c>
      <c r="C121" s="66"/>
      <c r="D121" s="80"/>
      <c r="E121" s="80"/>
      <c r="F121" s="80"/>
      <c r="G121" s="80"/>
      <c r="H121" s="80"/>
      <c r="I121" s="86">
        <v>2023</v>
      </c>
      <c r="J121" s="74">
        <f t="shared" si="47"/>
        <v>569.75</v>
      </c>
      <c r="K121" s="74">
        <v>0</v>
      </c>
      <c r="L121" s="74">
        <v>569.75</v>
      </c>
      <c r="M121" s="224"/>
      <c r="N121" s="224"/>
      <c r="O121" s="224"/>
      <c r="P121" s="74">
        <f t="shared" si="48"/>
        <v>569.75</v>
      </c>
      <c r="Q121" s="74">
        <f t="shared" si="49"/>
        <v>0</v>
      </c>
      <c r="R121" s="74">
        <f t="shared" si="46"/>
        <v>569.75</v>
      </c>
      <c r="S121" s="22"/>
      <c r="T121" s="22"/>
      <c r="U121" s="22"/>
      <c r="V121" s="223"/>
      <c r="W121" s="223"/>
      <c r="X121" s="223"/>
      <c r="Y121" s="22"/>
      <c r="Z121" s="22"/>
      <c r="AA121" s="22"/>
      <c r="AB121" s="22"/>
      <c r="AC121" s="22"/>
      <c r="AD121" s="22"/>
      <c r="AE121" s="223"/>
      <c r="AF121" s="223"/>
      <c r="AG121" s="223"/>
      <c r="AH121" s="22"/>
      <c r="AI121" s="22"/>
      <c r="AJ121" s="23"/>
    </row>
    <row r="122" spans="1:36" s="5" customFormat="1" ht="20.25" x14ac:dyDescent="0.2">
      <c r="A122" s="258" t="s">
        <v>158</v>
      </c>
      <c r="B122" s="84" t="s">
        <v>45</v>
      </c>
      <c r="C122" s="66"/>
      <c r="D122" s="80"/>
      <c r="E122" s="80"/>
      <c r="F122" s="80"/>
      <c r="G122" s="80"/>
      <c r="H122" s="80"/>
      <c r="I122" s="85">
        <v>2023</v>
      </c>
      <c r="J122" s="74">
        <f t="shared" si="47"/>
        <v>569.75</v>
      </c>
      <c r="K122" s="74">
        <v>0</v>
      </c>
      <c r="L122" s="74">
        <v>569.75</v>
      </c>
      <c r="M122" s="224"/>
      <c r="N122" s="224"/>
      <c r="O122" s="224"/>
      <c r="P122" s="74">
        <f t="shared" si="48"/>
        <v>569.75</v>
      </c>
      <c r="Q122" s="74">
        <f t="shared" si="49"/>
        <v>0</v>
      </c>
      <c r="R122" s="74">
        <f t="shared" si="46"/>
        <v>569.75</v>
      </c>
      <c r="S122" s="22"/>
      <c r="T122" s="22"/>
      <c r="U122" s="22"/>
      <c r="V122" s="223"/>
      <c r="W122" s="223"/>
      <c r="X122" s="223"/>
      <c r="Y122" s="22"/>
      <c r="Z122" s="22"/>
      <c r="AA122" s="22"/>
      <c r="AB122" s="22"/>
      <c r="AC122" s="22"/>
      <c r="AD122" s="22"/>
      <c r="AE122" s="223"/>
      <c r="AF122" s="223"/>
      <c r="AG122" s="223"/>
      <c r="AH122" s="22"/>
      <c r="AI122" s="22"/>
      <c r="AJ122" s="23"/>
    </row>
    <row r="123" spans="1:36" s="5" customFormat="1" ht="20.25" x14ac:dyDescent="0.2">
      <c r="A123" s="258" t="s">
        <v>159</v>
      </c>
      <c r="B123" s="84" t="s">
        <v>46</v>
      </c>
      <c r="C123" s="66"/>
      <c r="D123" s="80"/>
      <c r="E123" s="80"/>
      <c r="F123" s="80"/>
      <c r="G123" s="80"/>
      <c r="H123" s="80"/>
      <c r="I123" s="85">
        <v>2023</v>
      </c>
      <c r="J123" s="74">
        <f t="shared" si="47"/>
        <v>569.75</v>
      </c>
      <c r="K123" s="74">
        <v>0</v>
      </c>
      <c r="L123" s="74">
        <v>569.75</v>
      </c>
      <c r="M123" s="224"/>
      <c r="N123" s="224"/>
      <c r="O123" s="224"/>
      <c r="P123" s="74">
        <f t="shared" si="48"/>
        <v>569.75</v>
      </c>
      <c r="Q123" s="74">
        <f t="shared" si="49"/>
        <v>0</v>
      </c>
      <c r="R123" s="74">
        <f t="shared" si="46"/>
        <v>569.75</v>
      </c>
      <c r="S123" s="22"/>
      <c r="T123" s="22"/>
      <c r="U123" s="22"/>
      <c r="V123" s="223"/>
      <c r="W123" s="223"/>
      <c r="X123" s="223"/>
      <c r="Y123" s="22"/>
      <c r="Z123" s="22"/>
      <c r="AA123" s="22"/>
      <c r="AB123" s="22"/>
      <c r="AC123" s="22"/>
      <c r="AD123" s="22"/>
      <c r="AE123" s="223"/>
      <c r="AF123" s="223"/>
      <c r="AG123" s="223"/>
      <c r="AH123" s="22"/>
      <c r="AI123" s="22"/>
      <c r="AJ123" s="23"/>
    </row>
    <row r="124" spans="1:36" s="5" customFormat="1" ht="20.25" x14ac:dyDescent="0.2">
      <c r="A124" s="258" t="s">
        <v>160</v>
      </c>
      <c r="B124" s="84" t="s">
        <v>47</v>
      </c>
      <c r="C124" s="66"/>
      <c r="D124" s="80"/>
      <c r="E124" s="80"/>
      <c r="F124" s="80"/>
      <c r="G124" s="80"/>
      <c r="H124" s="80"/>
      <c r="I124" s="85">
        <v>2023</v>
      </c>
      <c r="J124" s="74">
        <f t="shared" si="47"/>
        <v>569.75</v>
      </c>
      <c r="K124" s="74">
        <v>0</v>
      </c>
      <c r="L124" s="74">
        <v>569.75</v>
      </c>
      <c r="M124" s="224"/>
      <c r="N124" s="224"/>
      <c r="O124" s="224"/>
      <c r="P124" s="74">
        <f t="shared" si="48"/>
        <v>569.75</v>
      </c>
      <c r="Q124" s="74">
        <f t="shared" si="49"/>
        <v>0</v>
      </c>
      <c r="R124" s="74">
        <f t="shared" si="46"/>
        <v>569.75</v>
      </c>
      <c r="S124" s="22"/>
      <c r="T124" s="22"/>
      <c r="U124" s="22"/>
      <c r="V124" s="223"/>
      <c r="W124" s="223"/>
      <c r="X124" s="223"/>
      <c r="Y124" s="22"/>
      <c r="Z124" s="22"/>
      <c r="AA124" s="22"/>
      <c r="AB124" s="22"/>
      <c r="AC124" s="22"/>
      <c r="AD124" s="22"/>
      <c r="AE124" s="223"/>
      <c r="AF124" s="223"/>
      <c r="AG124" s="223"/>
      <c r="AH124" s="22"/>
      <c r="AI124" s="22"/>
      <c r="AJ124" s="23"/>
    </row>
    <row r="125" spans="1:36" s="5" customFormat="1" ht="20.25" x14ac:dyDescent="0.2">
      <c r="A125" s="258" t="s">
        <v>161</v>
      </c>
      <c r="B125" s="84" t="s">
        <v>48</v>
      </c>
      <c r="C125" s="66"/>
      <c r="D125" s="80"/>
      <c r="E125" s="80"/>
      <c r="F125" s="80"/>
      <c r="G125" s="80"/>
      <c r="H125" s="80"/>
      <c r="I125" s="85">
        <v>2023</v>
      </c>
      <c r="J125" s="74">
        <f t="shared" si="47"/>
        <v>569.75</v>
      </c>
      <c r="K125" s="74">
        <v>0</v>
      </c>
      <c r="L125" s="74">
        <v>569.75</v>
      </c>
      <c r="M125" s="224"/>
      <c r="N125" s="224"/>
      <c r="O125" s="224"/>
      <c r="P125" s="74">
        <f t="shared" si="48"/>
        <v>569.75</v>
      </c>
      <c r="Q125" s="74">
        <f t="shared" si="49"/>
        <v>0</v>
      </c>
      <c r="R125" s="74">
        <f t="shared" si="46"/>
        <v>569.75</v>
      </c>
      <c r="S125" s="22"/>
      <c r="T125" s="22"/>
      <c r="U125" s="22"/>
      <c r="V125" s="223"/>
      <c r="W125" s="223"/>
      <c r="X125" s="223"/>
      <c r="Y125" s="22"/>
      <c r="Z125" s="22"/>
      <c r="AA125" s="22"/>
      <c r="AB125" s="22"/>
      <c r="AC125" s="22"/>
      <c r="AD125" s="22"/>
      <c r="AE125" s="223"/>
      <c r="AF125" s="223"/>
      <c r="AG125" s="223"/>
      <c r="AH125" s="22"/>
      <c r="AI125" s="22"/>
      <c r="AJ125" s="23"/>
    </row>
    <row r="126" spans="1:36" s="5" customFormat="1" ht="20.25" x14ac:dyDescent="0.2">
      <c r="A126" s="258" t="s">
        <v>162</v>
      </c>
      <c r="B126" s="84" t="s">
        <v>49</v>
      </c>
      <c r="C126" s="66"/>
      <c r="D126" s="80"/>
      <c r="E126" s="80"/>
      <c r="F126" s="80"/>
      <c r="G126" s="80"/>
      <c r="H126" s="80"/>
      <c r="I126" s="85">
        <v>2023</v>
      </c>
      <c r="J126" s="74">
        <f t="shared" si="47"/>
        <v>569.75</v>
      </c>
      <c r="K126" s="74">
        <v>0</v>
      </c>
      <c r="L126" s="74">
        <v>569.75</v>
      </c>
      <c r="M126" s="224"/>
      <c r="N126" s="224"/>
      <c r="O126" s="224"/>
      <c r="P126" s="74">
        <f t="shared" si="48"/>
        <v>569.75</v>
      </c>
      <c r="Q126" s="74">
        <f t="shared" si="49"/>
        <v>0</v>
      </c>
      <c r="R126" s="74">
        <f t="shared" si="46"/>
        <v>569.75</v>
      </c>
      <c r="S126" s="22"/>
      <c r="T126" s="22"/>
      <c r="U126" s="22"/>
      <c r="V126" s="223"/>
      <c r="W126" s="223"/>
      <c r="X126" s="223"/>
      <c r="Y126" s="22"/>
      <c r="Z126" s="22"/>
      <c r="AA126" s="22"/>
      <c r="AB126" s="22"/>
      <c r="AC126" s="22"/>
      <c r="AD126" s="22"/>
      <c r="AE126" s="223"/>
      <c r="AF126" s="223"/>
      <c r="AG126" s="223"/>
      <c r="AH126" s="22"/>
      <c r="AI126" s="22"/>
      <c r="AJ126" s="23"/>
    </row>
    <row r="127" spans="1:36" s="5" customFormat="1" ht="20.25" x14ac:dyDescent="0.2">
      <c r="A127" s="258" t="s">
        <v>163</v>
      </c>
      <c r="B127" s="84" t="s">
        <v>50</v>
      </c>
      <c r="C127" s="66"/>
      <c r="D127" s="80"/>
      <c r="E127" s="80"/>
      <c r="F127" s="80"/>
      <c r="G127" s="80"/>
      <c r="H127" s="80"/>
      <c r="I127" s="85">
        <v>2023</v>
      </c>
      <c r="J127" s="74">
        <f t="shared" si="47"/>
        <v>569.75</v>
      </c>
      <c r="K127" s="74">
        <v>0</v>
      </c>
      <c r="L127" s="74">
        <v>569.75</v>
      </c>
      <c r="M127" s="224"/>
      <c r="N127" s="224"/>
      <c r="O127" s="224"/>
      <c r="P127" s="74">
        <f t="shared" si="48"/>
        <v>569.75</v>
      </c>
      <c r="Q127" s="74">
        <f t="shared" si="49"/>
        <v>0</v>
      </c>
      <c r="R127" s="74">
        <f t="shared" si="46"/>
        <v>569.75</v>
      </c>
      <c r="S127" s="22"/>
      <c r="T127" s="22"/>
      <c r="U127" s="22"/>
      <c r="V127" s="223"/>
      <c r="W127" s="223"/>
      <c r="X127" s="223"/>
      <c r="Y127" s="22"/>
      <c r="Z127" s="22"/>
      <c r="AA127" s="22"/>
      <c r="AB127" s="22"/>
      <c r="AC127" s="22"/>
      <c r="AD127" s="22"/>
      <c r="AE127" s="223"/>
      <c r="AF127" s="223"/>
      <c r="AG127" s="223"/>
      <c r="AH127" s="22"/>
      <c r="AI127" s="22"/>
      <c r="AJ127" s="23"/>
    </row>
    <row r="128" spans="1:36" s="5" customFormat="1" ht="20.25" x14ac:dyDescent="0.2">
      <c r="A128" s="258" t="s">
        <v>164</v>
      </c>
      <c r="B128" s="84" t="s">
        <v>623</v>
      </c>
      <c r="C128" s="66"/>
      <c r="D128" s="80"/>
      <c r="E128" s="80"/>
      <c r="F128" s="80"/>
      <c r="G128" s="80"/>
      <c r="H128" s="80"/>
      <c r="I128" s="57">
        <v>2023</v>
      </c>
      <c r="J128" s="74">
        <f t="shared" si="47"/>
        <v>569.75</v>
      </c>
      <c r="K128" s="74">
        <v>0</v>
      </c>
      <c r="L128" s="74">
        <v>569.75</v>
      </c>
      <c r="M128" s="224"/>
      <c r="N128" s="224"/>
      <c r="O128" s="224"/>
      <c r="P128" s="74">
        <f t="shared" si="48"/>
        <v>569.75</v>
      </c>
      <c r="Q128" s="74">
        <f t="shared" si="49"/>
        <v>0</v>
      </c>
      <c r="R128" s="74">
        <f t="shared" si="46"/>
        <v>569.75</v>
      </c>
      <c r="S128" s="22"/>
      <c r="T128" s="22"/>
      <c r="U128" s="22"/>
      <c r="V128" s="223"/>
      <c r="W128" s="223"/>
      <c r="X128" s="223"/>
      <c r="Y128" s="22"/>
      <c r="Z128" s="22"/>
      <c r="AA128" s="22"/>
      <c r="AB128" s="22"/>
      <c r="AC128" s="22"/>
      <c r="AD128" s="22"/>
      <c r="AE128" s="223"/>
      <c r="AF128" s="223"/>
      <c r="AG128" s="223"/>
      <c r="AH128" s="22"/>
      <c r="AI128" s="22"/>
      <c r="AJ128" s="23"/>
    </row>
    <row r="129" spans="1:36" s="5" customFormat="1" ht="20.25" x14ac:dyDescent="0.2">
      <c r="A129" s="258" t="s">
        <v>310</v>
      </c>
      <c r="B129" s="84" t="s">
        <v>423</v>
      </c>
      <c r="C129" s="66"/>
      <c r="D129" s="80"/>
      <c r="E129" s="80"/>
      <c r="F129" s="80"/>
      <c r="G129" s="80"/>
      <c r="H129" s="80"/>
      <c r="I129" s="57">
        <v>2023</v>
      </c>
      <c r="J129" s="74">
        <f t="shared" si="47"/>
        <v>569.75</v>
      </c>
      <c r="K129" s="74">
        <v>0</v>
      </c>
      <c r="L129" s="74">
        <v>569.75</v>
      </c>
      <c r="M129" s="224"/>
      <c r="N129" s="224"/>
      <c r="O129" s="224"/>
      <c r="P129" s="74">
        <f t="shared" si="48"/>
        <v>569.75</v>
      </c>
      <c r="Q129" s="74">
        <f t="shared" si="49"/>
        <v>0</v>
      </c>
      <c r="R129" s="74">
        <f t="shared" si="46"/>
        <v>569.75</v>
      </c>
      <c r="S129" s="22"/>
      <c r="T129" s="22"/>
      <c r="U129" s="22"/>
      <c r="V129" s="223"/>
      <c r="W129" s="223"/>
      <c r="X129" s="223"/>
      <c r="Y129" s="22"/>
      <c r="Z129" s="22"/>
      <c r="AA129" s="22"/>
      <c r="AB129" s="22"/>
      <c r="AC129" s="22"/>
      <c r="AD129" s="22"/>
      <c r="AE129" s="223"/>
      <c r="AF129" s="223"/>
      <c r="AG129" s="223"/>
      <c r="AH129" s="22"/>
      <c r="AI129" s="22"/>
      <c r="AJ129" s="23"/>
    </row>
    <row r="130" spans="1:36" s="3" customFormat="1" ht="20.25" x14ac:dyDescent="0.2">
      <c r="A130" s="258" t="s">
        <v>311</v>
      </c>
      <c r="B130" s="84" t="s">
        <v>41</v>
      </c>
      <c r="C130" s="84"/>
      <c r="D130" s="87"/>
      <c r="E130" s="87"/>
      <c r="F130" s="87"/>
      <c r="G130" s="87"/>
      <c r="H130" s="87"/>
      <c r="I130" s="85">
        <v>2023</v>
      </c>
      <c r="J130" s="182"/>
      <c r="K130" s="182"/>
      <c r="L130" s="182"/>
      <c r="M130" s="226">
        <f t="shared" ref="M130:M148" si="50">N130+O130</f>
        <v>569.75</v>
      </c>
      <c r="N130" s="226">
        <v>0</v>
      </c>
      <c r="O130" s="224">
        <v>569.75</v>
      </c>
      <c r="P130" s="182">
        <f t="shared" si="48"/>
        <v>569.75</v>
      </c>
      <c r="Q130" s="74">
        <f>K130+N130</f>
        <v>0</v>
      </c>
      <c r="R130" s="74">
        <f t="shared" si="46"/>
        <v>569.75</v>
      </c>
      <c r="S130" s="182"/>
      <c r="T130" s="182"/>
      <c r="U130" s="182"/>
      <c r="V130" s="226"/>
      <c r="W130" s="226"/>
      <c r="X130" s="226"/>
      <c r="Y130" s="182"/>
      <c r="Z130" s="182"/>
      <c r="AA130" s="182"/>
      <c r="AB130" s="182"/>
      <c r="AC130" s="182"/>
      <c r="AD130" s="182"/>
      <c r="AE130" s="226"/>
      <c r="AF130" s="226"/>
      <c r="AG130" s="226"/>
      <c r="AH130" s="182"/>
      <c r="AI130" s="182"/>
      <c r="AJ130" s="186"/>
    </row>
    <row r="131" spans="1:36" s="3" customFormat="1" ht="20.25" x14ac:dyDescent="0.2">
      <c r="A131" s="258" t="s">
        <v>165</v>
      </c>
      <c r="B131" s="84" t="s">
        <v>51</v>
      </c>
      <c r="C131" s="84"/>
      <c r="D131" s="87"/>
      <c r="E131" s="87"/>
      <c r="F131" s="87"/>
      <c r="G131" s="87"/>
      <c r="H131" s="87"/>
      <c r="I131" s="85">
        <v>2023</v>
      </c>
      <c r="J131" s="187"/>
      <c r="K131" s="187"/>
      <c r="L131" s="187"/>
      <c r="M131" s="226">
        <f t="shared" si="50"/>
        <v>569.75</v>
      </c>
      <c r="N131" s="226">
        <v>0</v>
      </c>
      <c r="O131" s="224">
        <v>569.75</v>
      </c>
      <c r="P131" s="182">
        <f t="shared" si="48"/>
        <v>569.75</v>
      </c>
      <c r="Q131" s="74">
        <f t="shared" ref="Q131:Q148" si="51">K131+N131</f>
        <v>0</v>
      </c>
      <c r="R131" s="74">
        <f t="shared" ref="R131:R148" si="52">L131+O131</f>
        <v>569.75</v>
      </c>
      <c r="S131" s="182"/>
      <c r="T131" s="182"/>
      <c r="U131" s="182"/>
      <c r="V131" s="226"/>
      <c r="W131" s="226"/>
      <c r="X131" s="226"/>
      <c r="Y131" s="182"/>
      <c r="Z131" s="182"/>
      <c r="AA131" s="182"/>
      <c r="AB131" s="182"/>
      <c r="AC131" s="182"/>
      <c r="AD131" s="182"/>
      <c r="AE131" s="226"/>
      <c r="AF131" s="226"/>
      <c r="AG131" s="226"/>
      <c r="AH131" s="182"/>
      <c r="AI131" s="182"/>
      <c r="AJ131" s="186"/>
    </row>
    <row r="132" spans="1:36" s="3" customFormat="1" ht="20.25" x14ac:dyDescent="0.2">
      <c r="A132" s="258" t="s">
        <v>166</v>
      </c>
      <c r="B132" s="84" t="s">
        <v>52</v>
      </c>
      <c r="C132" s="84"/>
      <c r="D132" s="87"/>
      <c r="E132" s="87"/>
      <c r="F132" s="87"/>
      <c r="G132" s="87"/>
      <c r="H132" s="87"/>
      <c r="I132" s="85">
        <v>2023</v>
      </c>
      <c r="J132" s="187"/>
      <c r="K132" s="187"/>
      <c r="L132" s="187"/>
      <c r="M132" s="226">
        <f t="shared" si="50"/>
        <v>569.75</v>
      </c>
      <c r="N132" s="226">
        <v>0</v>
      </c>
      <c r="O132" s="224">
        <v>569.75</v>
      </c>
      <c r="P132" s="182">
        <f t="shared" si="48"/>
        <v>569.75</v>
      </c>
      <c r="Q132" s="74">
        <f t="shared" si="51"/>
        <v>0</v>
      </c>
      <c r="R132" s="74">
        <f t="shared" si="52"/>
        <v>569.75</v>
      </c>
      <c r="S132" s="182"/>
      <c r="T132" s="182"/>
      <c r="U132" s="182"/>
      <c r="V132" s="226"/>
      <c r="W132" s="226"/>
      <c r="X132" s="226"/>
      <c r="Y132" s="182"/>
      <c r="Z132" s="182"/>
      <c r="AA132" s="182"/>
      <c r="AB132" s="182"/>
      <c r="AC132" s="182"/>
      <c r="AD132" s="182"/>
      <c r="AE132" s="226"/>
      <c r="AF132" s="226"/>
      <c r="AG132" s="226"/>
      <c r="AH132" s="182"/>
      <c r="AI132" s="182"/>
      <c r="AJ132" s="186"/>
    </row>
    <row r="133" spans="1:36" s="3" customFormat="1" ht="20.25" x14ac:dyDescent="0.2">
      <c r="A133" s="258" t="s">
        <v>167</v>
      </c>
      <c r="B133" s="84" t="s">
        <v>53</v>
      </c>
      <c r="C133" s="84"/>
      <c r="D133" s="87"/>
      <c r="E133" s="87"/>
      <c r="F133" s="87"/>
      <c r="G133" s="87"/>
      <c r="H133" s="87"/>
      <c r="I133" s="85">
        <v>2023</v>
      </c>
      <c r="J133" s="187"/>
      <c r="K133" s="187"/>
      <c r="L133" s="187"/>
      <c r="M133" s="226">
        <f t="shared" si="50"/>
        <v>569.75</v>
      </c>
      <c r="N133" s="226">
        <v>0</v>
      </c>
      <c r="O133" s="224">
        <v>569.75</v>
      </c>
      <c r="P133" s="182">
        <f t="shared" si="48"/>
        <v>569.75</v>
      </c>
      <c r="Q133" s="74">
        <f t="shared" si="51"/>
        <v>0</v>
      </c>
      <c r="R133" s="74">
        <f t="shared" si="52"/>
        <v>569.75</v>
      </c>
      <c r="S133" s="182"/>
      <c r="T133" s="182"/>
      <c r="U133" s="182"/>
      <c r="V133" s="226"/>
      <c r="W133" s="226"/>
      <c r="X133" s="226"/>
      <c r="Y133" s="182"/>
      <c r="Z133" s="182"/>
      <c r="AA133" s="182"/>
      <c r="AB133" s="182"/>
      <c r="AC133" s="182"/>
      <c r="AD133" s="182"/>
      <c r="AE133" s="226"/>
      <c r="AF133" s="226"/>
      <c r="AG133" s="226"/>
      <c r="AH133" s="182"/>
      <c r="AI133" s="182"/>
      <c r="AJ133" s="186"/>
    </row>
    <row r="134" spans="1:36" s="3" customFormat="1" ht="20.25" x14ac:dyDescent="0.2">
      <c r="A134" s="258" t="s">
        <v>168</v>
      </c>
      <c r="B134" s="84" t="s">
        <v>54</v>
      </c>
      <c r="C134" s="84"/>
      <c r="D134" s="87"/>
      <c r="E134" s="87"/>
      <c r="F134" s="87"/>
      <c r="G134" s="87"/>
      <c r="H134" s="87"/>
      <c r="I134" s="85">
        <v>2023</v>
      </c>
      <c r="J134" s="187"/>
      <c r="K134" s="187"/>
      <c r="L134" s="187"/>
      <c r="M134" s="226">
        <f t="shared" si="50"/>
        <v>569.75</v>
      </c>
      <c r="N134" s="226">
        <v>0</v>
      </c>
      <c r="O134" s="224">
        <v>569.75</v>
      </c>
      <c r="P134" s="182">
        <f t="shared" si="48"/>
        <v>569.75</v>
      </c>
      <c r="Q134" s="74">
        <f t="shared" si="51"/>
        <v>0</v>
      </c>
      <c r="R134" s="74">
        <f t="shared" si="52"/>
        <v>569.75</v>
      </c>
      <c r="S134" s="182"/>
      <c r="T134" s="182"/>
      <c r="U134" s="182"/>
      <c r="V134" s="226"/>
      <c r="W134" s="226"/>
      <c r="X134" s="226"/>
      <c r="Y134" s="182"/>
      <c r="Z134" s="182"/>
      <c r="AA134" s="182"/>
      <c r="AB134" s="182"/>
      <c r="AC134" s="182"/>
      <c r="AD134" s="182"/>
      <c r="AE134" s="226"/>
      <c r="AF134" s="226"/>
      <c r="AG134" s="226"/>
      <c r="AH134" s="182"/>
      <c r="AI134" s="182"/>
      <c r="AJ134" s="186"/>
    </row>
    <row r="135" spans="1:36" s="3" customFormat="1" ht="20.25" x14ac:dyDescent="0.2">
      <c r="A135" s="258" t="s">
        <v>169</v>
      </c>
      <c r="B135" s="84" t="s">
        <v>55</v>
      </c>
      <c r="C135" s="84"/>
      <c r="D135" s="87"/>
      <c r="E135" s="87"/>
      <c r="F135" s="87"/>
      <c r="G135" s="87"/>
      <c r="H135" s="87"/>
      <c r="I135" s="85">
        <v>2023</v>
      </c>
      <c r="J135" s="187"/>
      <c r="K135" s="187"/>
      <c r="L135" s="187"/>
      <c r="M135" s="226">
        <f t="shared" si="50"/>
        <v>569.75</v>
      </c>
      <c r="N135" s="226">
        <v>0</v>
      </c>
      <c r="O135" s="224">
        <v>569.75</v>
      </c>
      <c r="P135" s="182">
        <f t="shared" si="48"/>
        <v>569.75</v>
      </c>
      <c r="Q135" s="74">
        <f t="shared" si="51"/>
        <v>0</v>
      </c>
      <c r="R135" s="74">
        <f t="shared" si="52"/>
        <v>569.75</v>
      </c>
      <c r="S135" s="182"/>
      <c r="T135" s="182"/>
      <c r="U135" s="182"/>
      <c r="V135" s="226"/>
      <c r="W135" s="226"/>
      <c r="X135" s="226"/>
      <c r="Y135" s="182"/>
      <c r="Z135" s="182"/>
      <c r="AA135" s="182"/>
      <c r="AB135" s="182"/>
      <c r="AC135" s="182"/>
      <c r="AD135" s="182"/>
      <c r="AE135" s="226"/>
      <c r="AF135" s="226"/>
      <c r="AG135" s="226"/>
      <c r="AH135" s="182"/>
      <c r="AI135" s="182"/>
      <c r="AJ135" s="186"/>
    </row>
    <row r="136" spans="1:36" s="3" customFormat="1" ht="18.75" customHeight="1" x14ac:dyDescent="0.2">
      <c r="A136" s="267" t="s">
        <v>170</v>
      </c>
      <c r="B136" s="84" t="s">
        <v>56</v>
      </c>
      <c r="C136" s="84"/>
      <c r="D136" s="87"/>
      <c r="E136" s="87"/>
      <c r="F136" s="87"/>
      <c r="G136" s="87"/>
      <c r="H136" s="87"/>
      <c r="I136" s="85">
        <v>2023</v>
      </c>
      <c r="J136" s="187"/>
      <c r="K136" s="187"/>
      <c r="L136" s="187"/>
      <c r="M136" s="226">
        <f t="shared" si="50"/>
        <v>569.75</v>
      </c>
      <c r="N136" s="226">
        <v>0</v>
      </c>
      <c r="O136" s="224">
        <v>569.75</v>
      </c>
      <c r="P136" s="182">
        <f t="shared" si="48"/>
        <v>569.75</v>
      </c>
      <c r="Q136" s="74">
        <f t="shared" si="51"/>
        <v>0</v>
      </c>
      <c r="R136" s="74">
        <f t="shared" si="52"/>
        <v>569.75</v>
      </c>
      <c r="S136" s="182"/>
      <c r="T136" s="182"/>
      <c r="U136" s="182"/>
      <c r="V136" s="226"/>
      <c r="W136" s="226"/>
      <c r="X136" s="226"/>
      <c r="Y136" s="182"/>
      <c r="Z136" s="182"/>
      <c r="AA136" s="182"/>
      <c r="AB136" s="182"/>
      <c r="AC136" s="182"/>
      <c r="AD136" s="182"/>
      <c r="AE136" s="226"/>
      <c r="AF136" s="226"/>
      <c r="AG136" s="226"/>
      <c r="AH136" s="182"/>
      <c r="AI136" s="182"/>
      <c r="AJ136" s="186"/>
    </row>
    <row r="137" spans="1:36" s="88" customFormat="1" ht="18" customHeight="1" x14ac:dyDescent="0.2">
      <c r="A137" s="267" t="s">
        <v>171</v>
      </c>
      <c r="B137" s="84" t="s">
        <v>420</v>
      </c>
      <c r="C137" s="84"/>
      <c r="D137" s="87"/>
      <c r="E137" s="87"/>
      <c r="F137" s="87"/>
      <c r="G137" s="87"/>
      <c r="H137" s="87"/>
      <c r="I137" s="85">
        <v>2023</v>
      </c>
      <c r="J137" s="187"/>
      <c r="K137" s="187"/>
      <c r="L137" s="187"/>
      <c r="M137" s="226">
        <f t="shared" si="50"/>
        <v>569.75</v>
      </c>
      <c r="N137" s="226">
        <v>0</v>
      </c>
      <c r="O137" s="224">
        <v>569.75</v>
      </c>
      <c r="P137" s="182">
        <f t="shared" si="48"/>
        <v>569.75</v>
      </c>
      <c r="Q137" s="74">
        <f t="shared" si="51"/>
        <v>0</v>
      </c>
      <c r="R137" s="74">
        <f t="shared" si="52"/>
        <v>569.75</v>
      </c>
      <c r="S137" s="182"/>
      <c r="T137" s="182"/>
      <c r="U137" s="182"/>
      <c r="V137" s="226"/>
      <c r="W137" s="226"/>
      <c r="X137" s="226"/>
      <c r="Y137" s="182"/>
      <c r="Z137" s="182"/>
      <c r="AA137" s="182"/>
      <c r="AB137" s="182"/>
      <c r="AC137" s="182"/>
      <c r="AD137" s="182"/>
      <c r="AE137" s="226"/>
      <c r="AF137" s="226"/>
      <c r="AG137" s="226"/>
      <c r="AH137" s="182"/>
      <c r="AI137" s="182"/>
      <c r="AJ137" s="186"/>
    </row>
    <row r="138" spans="1:36" s="3" customFormat="1" ht="19.5" customHeight="1" x14ac:dyDescent="0.2">
      <c r="A138" s="267" t="s">
        <v>172</v>
      </c>
      <c r="B138" s="84" t="s">
        <v>57</v>
      </c>
      <c r="C138" s="84"/>
      <c r="D138" s="87"/>
      <c r="E138" s="87"/>
      <c r="F138" s="87"/>
      <c r="G138" s="87"/>
      <c r="H138" s="87"/>
      <c r="I138" s="85">
        <v>2023</v>
      </c>
      <c r="J138" s="187"/>
      <c r="K138" s="187"/>
      <c r="L138" s="187"/>
      <c r="M138" s="226">
        <f t="shared" si="50"/>
        <v>569.75</v>
      </c>
      <c r="N138" s="226">
        <v>0</v>
      </c>
      <c r="O138" s="224">
        <v>569.75</v>
      </c>
      <c r="P138" s="182">
        <f t="shared" si="48"/>
        <v>569.75</v>
      </c>
      <c r="Q138" s="74">
        <f t="shared" si="51"/>
        <v>0</v>
      </c>
      <c r="R138" s="74">
        <f t="shared" si="52"/>
        <v>569.75</v>
      </c>
      <c r="S138" s="182"/>
      <c r="T138" s="182"/>
      <c r="U138" s="182"/>
      <c r="V138" s="226"/>
      <c r="W138" s="226"/>
      <c r="X138" s="226"/>
      <c r="Y138" s="182"/>
      <c r="Z138" s="182"/>
      <c r="AA138" s="182"/>
      <c r="AB138" s="182"/>
      <c r="AC138" s="182"/>
      <c r="AD138" s="182"/>
      <c r="AE138" s="226"/>
      <c r="AF138" s="226"/>
      <c r="AG138" s="226"/>
      <c r="AH138" s="182"/>
      <c r="AI138" s="182"/>
      <c r="AJ138" s="186"/>
    </row>
    <row r="139" spans="1:36" s="3" customFormat="1" ht="19.5" customHeight="1" x14ac:dyDescent="0.2">
      <c r="A139" s="267" t="s">
        <v>173</v>
      </c>
      <c r="B139" s="84" t="s">
        <v>58</v>
      </c>
      <c r="C139" s="84"/>
      <c r="D139" s="87"/>
      <c r="E139" s="87"/>
      <c r="F139" s="87"/>
      <c r="G139" s="87"/>
      <c r="H139" s="87"/>
      <c r="I139" s="85">
        <v>2023</v>
      </c>
      <c r="J139" s="187"/>
      <c r="K139" s="187"/>
      <c r="L139" s="187"/>
      <c r="M139" s="226">
        <f t="shared" si="50"/>
        <v>569.75</v>
      </c>
      <c r="N139" s="226">
        <v>0</v>
      </c>
      <c r="O139" s="224">
        <v>569.75</v>
      </c>
      <c r="P139" s="182">
        <f t="shared" si="48"/>
        <v>569.75</v>
      </c>
      <c r="Q139" s="74">
        <f t="shared" si="51"/>
        <v>0</v>
      </c>
      <c r="R139" s="74">
        <f t="shared" si="52"/>
        <v>569.75</v>
      </c>
      <c r="S139" s="182"/>
      <c r="T139" s="182"/>
      <c r="U139" s="182"/>
      <c r="V139" s="226"/>
      <c r="W139" s="226"/>
      <c r="X139" s="226"/>
      <c r="Y139" s="182"/>
      <c r="Z139" s="182"/>
      <c r="AA139" s="182"/>
      <c r="AB139" s="182"/>
      <c r="AC139" s="182"/>
      <c r="AD139" s="182"/>
      <c r="AE139" s="226"/>
      <c r="AF139" s="226"/>
      <c r="AG139" s="226"/>
      <c r="AH139" s="182"/>
      <c r="AI139" s="182"/>
      <c r="AJ139" s="186"/>
    </row>
    <row r="140" spans="1:36" s="3" customFormat="1" ht="19.5" customHeight="1" x14ac:dyDescent="0.2">
      <c r="A140" s="267" t="s">
        <v>174</v>
      </c>
      <c r="B140" s="84" t="s">
        <v>59</v>
      </c>
      <c r="C140" s="84"/>
      <c r="D140" s="87"/>
      <c r="E140" s="87"/>
      <c r="F140" s="87"/>
      <c r="G140" s="87"/>
      <c r="H140" s="87"/>
      <c r="I140" s="85">
        <v>2023</v>
      </c>
      <c r="J140" s="187"/>
      <c r="K140" s="187"/>
      <c r="L140" s="187"/>
      <c r="M140" s="226">
        <f t="shared" si="50"/>
        <v>569.75</v>
      </c>
      <c r="N140" s="226">
        <v>0</v>
      </c>
      <c r="O140" s="224">
        <v>569.75</v>
      </c>
      <c r="P140" s="182">
        <f t="shared" si="48"/>
        <v>569.75</v>
      </c>
      <c r="Q140" s="74">
        <f t="shared" si="51"/>
        <v>0</v>
      </c>
      <c r="R140" s="74">
        <f t="shared" si="52"/>
        <v>569.75</v>
      </c>
      <c r="S140" s="182"/>
      <c r="T140" s="182"/>
      <c r="U140" s="182"/>
      <c r="V140" s="226"/>
      <c r="W140" s="226"/>
      <c r="X140" s="226"/>
      <c r="Y140" s="182"/>
      <c r="Z140" s="182"/>
      <c r="AA140" s="182"/>
      <c r="AB140" s="182"/>
      <c r="AC140" s="182"/>
      <c r="AD140" s="182"/>
      <c r="AE140" s="226"/>
      <c r="AF140" s="226"/>
      <c r="AG140" s="226"/>
      <c r="AH140" s="182"/>
      <c r="AI140" s="182"/>
      <c r="AJ140" s="186"/>
    </row>
    <row r="141" spans="1:36" s="88" customFormat="1" ht="19.5" customHeight="1" x14ac:dyDescent="0.2">
      <c r="A141" s="267" t="s">
        <v>175</v>
      </c>
      <c r="B141" s="84" t="s">
        <v>458</v>
      </c>
      <c r="C141" s="84"/>
      <c r="D141" s="87"/>
      <c r="E141" s="87"/>
      <c r="F141" s="87"/>
      <c r="G141" s="87"/>
      <c r="H141" s="87"/>
      <c r="I141" s="85">
        <v>2023</v>
      </c>
      <c r="J141" s="187"/>
      <c r="K141" s="187"/>
      <c r="L141" s="187"/>
      <c r="M141" s="226">
        <f t="shared" si="50"/>
        <v>569.75</v>
      </c>
      <c r="N141" s="226">
        <v>0</v>
      </c>
      <c r="O141" s="224">
        <v>569.75</v>
      </c>
      <c r="P141" s="182">
        <f t="shared" si="48"/>
        <v>569.75</v>
      </c>
      <c r="Q141" s="74">
        <f t="shared" si="51"/>
        <v>0</v>
      </c>
      <c r="R141" s="74">
        <f t="shared" si="52"/>
        <v>569.75</v>
      </c>
      <c r="S141" s="182"/>
      <c r="T141" s="182"/>
      <c r="U141" s="182"/>
      <c r="V141" s="226"/>
      <c r="W141" s="226"/>
      <c r="X141" s="226"/>
      <c r="Y141" s="182"/>
      <c r="Z141" s="182"/>
      <c r="AA141" s="182"/>
      <c r="AB141" s="182"/>
      <c r="AC141" s="182"/>
      <c r="AD141" s="182"/>
      <c r="AE141" s="226"/>
      <c r="AF141" s="226"/>
      <c r="AG141" s="226"/>
      <c r="AH141" s="182"/>
      <c r="AI141" s="182"/>
      <c r="AJ141" s="186"/>
    </row>
    <row r="142" spans="1:36" s="88" customFormat="1" ht="19.5" customHeight="1" x14ac:dyDescent="0.2">
      <c r="A142" s="267" t="s">
        <v>176</v>
      </c>
      <c r="B142" s="84" t="s">
        <v>60</v>
      </c>
      <c r="C142" s="84"/>
      <c r="D142" s="87"/>
      <c r="E142" s="87"/>
      <c r="F142" s="87"/>
      <c r="G142" s="87"/>
      <c r="H142" s="87"/>
      <c r="I142" s="85">
        <v>2023</v>
      </c>
      <c r="J142" s="187"/>
      <c r="K142" s="187"/>
      <c r="L142" s="187"/>
      <c r="M142" s="226">
        <f t="shared" si="50"/>
        <v>569.75</v>
      </c>
      <c r="N142" s="226">
        <v>0</v>
      </c>
      <c r="O142" s="224">
        <v>569.75</v>
      </c>
      <c r="P142" s="182">
        <f t="shared" si="48"/>
        <v>569.75</v>
      </c>
      <c r="Q142" s="74">
        <f t="shared" si="51"/>
        <v>0</v>
      </c>
      <c r="R142" s="74">
        <f t="shared" si="52"/>
        <v>569.75</v>
      </c>
      <c r="S142" s="182"/>
      <c r="T142" s="182"/>
      <c r="U142" s="182"/>
      <c r="V142" s="226"/>
      <c r="W142" s="226"/>
      <c r="X142" s="226"/>
      <c r="Y142" s="182"/>
      <c r="Z142" s="182"/>
      <c r="AA142" s="182"/>
      <c r="AB142" s="182"/>
      <c r="AC142" s="182"/>
      <c r="AD142" s="182"/>
      <c r="AE142" s="226"/>
      <c r="AF142" s="226"/>
      <c r="AG142" s="226"/>
      <c r="AH142" s="182"/>
      <c r="AI142" s="182"/>
      <c r="AJ142" s="186"/>
    </row>
    <row r="143" spans="1:36" s="88" customFormat="1" ht="19.5" customHeight="1" x14ac:dyDescent="0.2">
      <c r="A143" s="267" t="s">
        <v>177</v>
      </c>
      <c r="B143" s="84" t="s">
        <v>117</v>
      </c>
      <c r="C143" s="84"/>
      <c r="D143" s="87"/>
      <c r="E143" s="87"/>
      <c r="F143" s="87"/>
      <c r="G143" s="87"/>
      <c r="H143" s="87"/>
      <c r="I143" s="85">
        <v>2023</v>
      </c>
      <c r="J143" s="187"/>
      <c r="K143" s="187"/>
      <c r="L143" s="187"/>
      <c r="M143" s="226">
        <f t="shared" si="50"/>
        <v>569.75</v>
      </c>
      <c r="N143" s="226">
        <v>0</v>
      </c>
      <c r="O143" s="224">
        <v>569.75</v>
      </c>
      <c r="P143" s="182">
        <f t="shared" si="48"/>
        <v>569.75</v>
      </c>
      <c r="Q143" s="74">
        <f t="shared" si="51"/>
        <v>0</v>
      </c>
      <c r="R143" s="74">
        <f t="shared" si="52"/>
        <v>569.75</v>
      </c>
      <c r="S143" s="182"/>
      <c r="T143" s="182"/>
      <c r="U143" s="182"/>
      <c r="V143" s="226"/>
      <c r="W143" s="226"/>
      <c r="X143" s="226"/>
      <c r="Y143" s="182"/>
      <c r="Z143" s="182"/>
      <c r="AA143" s="182"/>
      <c r="AB143" s="182"/>
      <c r="AC143" s="182"/>
      <c r="AD143" s="182"/>
      <c r="AE143" s="226"/>
      <c r="AF143" s="226"/>
      <c r="AG143" s="226"/>
      <c r="AH143" s="182"/>
      <c r="AI143" s="182"/>
      <c r="AJ143" s="186"/>
    </row>
    <row r="144" spans="1:36" s="3" customFormat="1" ht="19.5" customHeight="1" x14ac:dyDescent="0.2">
      <c r="A144" s="267" t="s">
        <v>178</v>
      </c>
      <c r="B144" s="84" t="s">
        <v>61</v>
      </c>
      <c r="C144" s="84"/>
      <c r="D144" s="87"/>
      <c r="E144" s="87"/>
      <c r="F144" s="87"/>
      <c r="G144" s="87"/>
      <c r="H144" s="87"/>
      <c r="I144" s="85">
        <v>2023</v>
      </c>
      <c r="J144" s="187"/>
      <c r="K144" s="187"/>
      <c r="L144" s="187"/>
      <c r="M144" s="226">
        <f t="shared" si="50"/>
        <v>569.75</v>
      </c>
      <c r="N144" s="226">
        <v>0</v>
      </c>
      <c r="O144" s="224">
        <v>569.75</v>
      </c>
      <c r="P144" s="182">
        <f t="shared" si="48"/>
        <v>569.75</v>
      </c>
      <c r="Q144" s="74">
        <f t="shared" si="51"/>
        <v>0</v>
      </c>
      <c r="R144" s="74">
        <f t="shared" si="52"/>
        <v>569.75</v>
      </c>
      <c r="S144" s="182"/>
      <c r="T144" s="182"/>
      <c r="U144" s="182"/>
      <c r="V144" s="226"/>
      <c r="W144" s="226"/>
      <c r="X144" s="226"/>
      <c r="Y144" s="182"/>
      <c r="Z144" s="182"/>
      <c r="AA144" s="182"/>
      <c r="AB144" s="182"/>
      <c r="AC144" s="182"/>
      <c r="AD144" s="182"/>
      <c r="AE144" s="226"/>
      <c r="AF144" s="226"/>
      <c r="AG144" s="226"/>
      <c r="AH144" s="182"/>
      <c r="AI144" s="182"/>
      <c r="AJ144" s="186"/>
    </row>
    <row r="145" spans="1:36" s="3" customFormat="1" ht="19.5" customHeight="1" x14ac:dyDescent="0.2">
      <c r="A145" s="267" t="s">
        <v>179</v>
      </c>
      <c r="B145" s="84" t="s">
        <v>62</v>
      </c>
      <c r="C145" s="84"/>
      <c r="D145" s="87"/>
      <c r="E145" s="87"/>
      <c r="F145" s="87"/>
      <c r="G145" s="87"/>
      <c r="H145" s="87"/>
      <c r="I145" s="85">
        <v>2023</v>
      </c>
      <c r="J145" s="187"/>
      <c r="K145" s="187"/>
      <c r="L145" s="187"/>
      <c r="M145" s="226">
        <f t="shared" si="50"/>
        <v>569.75</v>
      </c>
      <c r="N145" s="226">
        <v>0</v>
      </c>
      <c r="O145" s="224">
        <v>569.75</v>
      </c>
      <c r="P145" s="182">
        <f t="shared" si="48"/>
        <v>569.75</v>
      </c>
      <c r="Q145" s="74">
        <f t="shared" si="51"/>
        <v>0</v>
      </c>
      <c r="R145" s="74">
        <f t="shared" si="52"/>
        <v>569.75</v>
      </c>
      <c r="S145" s="182"/>
      <c r="T145" s="182"/>
      <c r="U145" s="182"/>
      <c r="V145" s="226"/>
      <c r="W145" s="226"/>
      <c r="X145" s="226"/>
      <c r="Y145" s="182"/>
      <c r="Z145" s="182"/>
      <c r="AA145" s="182"/>
      <c r="AB145" s="182"/>
      <c r="AC145" s="182"/>
      <c r="AD145" s="182"/>
      <c r="AE145" s="226"/>
      <c r="AF145" s="226"/>
      <c r="AG145" s="226"/>
      <c r="AH145" s="182"/>
      <c r="AI145" s="182"/>
      <c r="AJ145" s="186"/>
    </row>
    <row r="146" spans="1:36" s="3" customFormat="1" ht="19.5" customHeight="1" x14ac:dyDescent="0.2">
      <c r="A146" s="267" t="s">
        <v>180</v>
      </c>
      <c r="B146" s="84" t="s">
        <v>63</v>
      </c>
      <c r="C146" s="84"/>
      <c r="D146" s="87"/>
      <c r="E146" s="87"/>
      <c r="F146" s="87"/>
      <c r="G146" s="87"/>
      <c r="H146" s="87"/>
      <c r="I146" s="85">
        <v>2023</v>
      </c>
      <c r="J146" s="187"/>
      <c r="K146" s="187"/>
      <c r="L146" s="182"/>
      <c r="M146" s="226">
        <f t="shared" si="50"/>
        <v>569.75</v>
      </c>
      <c r="N146" s="226">
        <v>0</v>
      </c>
      <c r="O146" s="224">
        <v>569.75</v>
      </c>
      <c r="P146" s="182">
        <f t="shared" si="48"/>
        <v>569.75</v>
      </c>
      <c r="Q146" s="74">
        <f t="shared" si="51"/>
        <v>0</v>
      </c>
      <c r="R146" s="74">
        <f t="shared" si="52"/>
        <v>569.75</v>
      </c>
      <c r="S146" s="182"/>
      <c r="T146" s="182"/>
      <c r="U146" s="182"/>
      <c r="V146" s="226"/>
      <c r="W146" s="226"/>
      <c r="X146" s="226"/>
      <c r="Y146" s="182"/>
      <c r="Z146" s="182"/>
      <c r="AA146" s="182"/>
      <c r="AB146" s="182"/>
      <c r="AC146" s="182"/>
      <c r="AD146" s="182"/>
      <c r="AE146" s="226"/>
      <c r="AF146" s="226"/>
      <c r="AG146" s="226"/>
      <c r="AH146" s="182"/>
      <c r="AI146" s="182"/>
      <c r="AJ146" s="186"/>
    </row>
    <row r="147" spans="1:36" s="3" customFormat="1" ht="19.5" customHeight="1" x14ac:dyDescent="0.2">
      <c r="A147" s="267" t="s">
        <v>181</v>
      </c>
      <c r="B147" s="84" t="s">
        <v>64</v>
      </c>
      <c r="C147" s="84"/>
      <c r="D147" s="87"/>
      <c r="E147" s="87"/>
      <c r="F147" s="87"/>
      <c r="G147" s="87"/>
      <c r="H147" s="87"/>
      <c r="I147" s="85">
        <v>2023</v>
      </c>
      <c r="J147" s="187"/>
      <c r="K147" s="187"/>
      <c r="L147" s="182"/>
      <c r="M147" s="226">
        <f t="shared" si="50"/>
        <v>569.75</v>
      </c>
      <c r="N147" s="226">
        <v>0</v>
      </c>
      <c r="O147" s="224">
        <v>569.75</v>
      </c>
      <c r="P147" s="182">
        <f t="shared" si="48"/>
        <v>569.75</v>
      </c>
      <c r="Q147" s="74">
        <f t="shared" si="51"/>
        <v>0</v>
      </c>
      <c r="R147" s="74">
        <f t="shared" si="52"/>
        <v>569.75</v>
      </c>
      <c r="S147" s="182"/>
      <c r="T147" s="182"/>
      <c r="U147" s="182"/>
      <c r="V147" s="226"/>
      <c r="W147" s="226"/>
      <c r="X147" s="226"/>
      <c r="Y147" s="182"/>
      <c r="Z147" s="182"/>
      <c r="AA147" s="182"/>
      <c r="AB147" s="182"/>
      <c r="AC147" s="182"/>
      <c r="AD147" s="182"/>
      <c r="AE147" s="226"/>
      <c r="AF147" s="226"/>
      <c r="AG147" s="226"/>
      <c r="AH147" s="182"/>
      <c r="AI147" s="182"/>
      <c r="AJ147" s="186"/>
    </row>
    <row r="148" spans="1:36" s="3" customFormat="1" ht="19.5" customHeight="1" x14ac:dyDescent="0.2">
      <c r="A148" s="267" t="s">
        <v>182</v>
      </c>
      <c r="B148" s="84" t="s">
        <v>65</v>
      </c>
      <c r="C148" s="84"/>
      <c r="D148" s="87"/>
      <c r="E148" s="87"/>
      <c r="F148" s="87"/>
      <c r="G148" s="87"/>
      <c r="H148" s="87"/>
      <c r="I148" s="85">
        <v>2023</v>
      </c>
      <c r="J148" s="187"/>
      <c r="K148" s="187"/>
      <c r="L148" s="182"/>
      <c r="M148" s="226">
        <f t="shared" si="50"/>
        <v>569.75</v>
      </c>
      <c r="N148" s="226">
        <v>0</v>
      </c>
      <c r="O148" s="224">
        <v>569.75</v>
      </c>
      <c r="P148" s="182">
        <f t="shared" si="48"/>
        <v>569.75</v>
      </c>
      <c r="Q148" s="74">
        <f t="shared" si="51"/>
        <v>0</v>
      </c>
      <c r="R148" s="74">
        <f t="shared" si="52"/>
        <v>569.75</v>
      </c>
      <c r="S148" s="182"/>
      <c r="T148" s="182"/>
      <c r="U148" s="182"/>
      <c r="V148" s="226"/>
      <c r="W148" s="226"/>
      <c r="X148" s="226"/>
      <c r="Y148" s="182"/>
      <c r="Z148" s="182"/>
      <c r="AA148" s="182"/>
      <c r="AB148" s="182"/>
      <c r="AC148" s="182"/>
      <c r="AD148" s="182"/>
      <c r="AE148" s="226"/>
      <c r="AF148" s="226"/>
      <c r="AG148" s="226"/>
      <c r="AH148" s="182"/>
      <c r="AI148" s="182"/>
      <c r="AJ148" s="186"/>
    </row>
    <row r="149" spans="1:36" s="5" customFormat="1" ht="87" customHeight="1" x14ac:dyDescent="0.2">
      <c r="A149" s="21"/>
      <c r="B149" s="81" t="s">
        <v>66</v>
      </c>
      <c r="C149" s="82" t="s">
        <v>779</v>
      </c>
      <c r="D149" s="80" t="s">
        <v>504</v>
      </c>
      <c r="E149" s="80" t="s">
        <v>346</v>
      </c>
      <c r="F149" s="80" t="s">
        <v>329</v>
      </c>
      <c r="G149" s="80" t="s">
        <v>348</v>
      </c>
      <c r="H149" s="80" t="s">
        <v>338</v>
      </c>
      <c r="I149" s="57"/>
      <c r="J149" s="22">
        <f>SUM(J150:J156)</f>
        <v>29332.560000000005</v>
      </c>
      <c r="K149" s="22">
        <f>SUM(K150:K156)</f>
        <v>0</v>
      </c>
      <c r="L149" s="22">
        <f>SUM(L150:L156)</f>
        <v>29332.560000000005</v>
      </c>
      <c r="M149" s="223"/>
      <c r="N149" s="223"/>
      <c r="O149" s="223"/>
      <c r="P149" s="22">
        <f>SUM(P150:P156)</f>
        <v>29332.560000000005</v>
      </c>
      <c r="Q149" s="22">
        <f t="shared" ref="Q149:R149" si="53">SUM(Q150:Q156)</f>
        <v>0</v>
      </c>
      <c r="R149" s="22">
        <f t="shared" si="53"/>
        <v>29332.560000000005</v>
      </c>
      <c r="S149" s="22"/>
      <c r="T149" s="22"/>
      <c r="U149" s="22"/>
      <c r="V149" s="223"/>
      <c r="W149" s="223"/>
      <c r="X149" s="223"/>
      <c r="Y149" s="22"/>
      <c r="Z149" s="22"/>
      <c r="AA149" s="22"/>
      <c r="AB149" s="22"/>
      <c r="AC149" s="22"/>
      <c r="AD149" s="22"/>
      <c r="AE149" s="223"/>
      <c r="AF149" s="223"/>
      <c r="AG149" s="223"/>
      <c r="AH149" s="22"/>
      <c r="AI149" s="22"/>
      <c r="AJ149" s="23"/>
    </row>
    <row r="150" spans="1:36" s="5" customFormat="1" ht="20.25" x14ac:dyDescent="0.2">
      <c r="A150" s="258" t="s">
        <v>183</v>
      </c>
      <c r="B150" s="84" t="s">
        <v>67</v>
      </c>
      <c r="C150" s="54"/>
      <c r="D150" s="89"/>
      <c r="E150" s="89"/>
      <c r="F150" s="89"/>
      <c r="G150" s="89"/>
      <c r="H150" s="89"/>
      <c r="I150" s="57">
        <v>2023</v>
      </c>
      <c r="J150" s="74">
        <f>K150+L150</f>
        <v>3262.45</v>
      </c>
      <c r="K150" s="74">
        <v>0</v>
      </c>
      <c r="L150" s="74">
        <v>3262.45</v>
      </c>
      <c r="M150" s="224"/>
      <c r="N150" s="224"/>
      <c r="O150" s="224"/>
      <c r="P150" s="74">
        <f>Q150+R150</f>
        <v>3262.45</v>
      </c>
      <c r="Q150" s="74">
        <f>K150+N150</f>
        <v>0</v>
      </c>
      <c r="R150" s="74">
        <f t="shared" ref="R150:R156" si="54">L150+O150</f>
        <v>3262.45</v>
      </c>
      <c r="S150" s="74"/>
      <c r="T150" s="74"/>
      <c r="U150" s="74"/>
      <c r="V150" s="224"/>
      <c r="W150" s="223"/>
      <c r="X150" s="223"/>
      <c r="Y150" s="22"/>
      <c r="Z150" s="22"/>
      <c r="AA150" s="22"/>
      <c r="AB150" s="22"/>
      <c r="AC150" s="22"/>
      <c r="AD150" s="22"/>
      <c r="AE150" s="223"/>
      <c r="AF150" s="223"/>
      <c r="AG150" s="223"/>
      <c r="AH150" s="22"/>
      <c r="AI150" s="22"/>
      <c r="AJ150" s="23"/>
    </row>
    <row r="151" spans="1:36" s="5" customFormat="1" ht="20.25" x14ac:dyDescent="0.2">
      <c r="A151" s="258" t="s">
        <v>184</v>
      </c>
      <c r="B151" s="84" t="s">
        <v>68</v>
      </c>
      <c r="C151" s="54"/>
      <c r="D151" s="89"/>
      <c r="E151" s="89"/>
      <c r="F151" s="89"/>
      <c r="G151" s="89"/>
      <c r="H151" s="89"/>
      <c r="I151" s="57">
        <v>2023</v>
      </c>
      <c r="J151" s="74">
        <f t="shared" ref="J151:J156" si="55">K151+L151</f>
        <v>5427.59</v>
      </c>
      <c r="K151" s="74">
        <v>0</v>
      </c>
      <c r="L151" s="74">
        <v>5427.59</v>
      </c>
      <c r="M151" s="224"/>
      <c r="N151" s="224"/>
      <c r="O151" s="224"/>
      <c r="P151" s="74">
        <f t="shared" ref="P151:P156" si="56">Q151+R151</f>
        <v>5427.59</v>
      </c>
      <c r="Q151" s="74">
        <f t="shared" ref="Q151:Q156" si="57">K151+N151</f>
        <v>0</v>
      </c>
      <c r="R151" s="74">
        <f t="shared" si="54"/>
        <v>5427.59</v>
      </c>
      <c r="S151" s="74"/>
      <c r="T151" s="74"/>
      <c r="U151" s="74"/>
      <c r="V151" s="224"/>
      <c r="W151" s="223"/>
      <c r="X151" s="223"/>
      <c r="Y151" s="22"/>
      <c r="Z151" s="22"/>
      <c r="AA151" s="22"/>
      <c r="AB151" s="22"/>
      <c r="AC151" s="22"/>
      <c r="AD151" s="22"/>
      <c r="AE151" s="223"/>
      <c r="AF151" s="223"/>
      <c r="AG151" s="223"/>
      <c r="AH151" s="22"/>
      <c r="AI151" s="22"/>
      <c r="AJ151" s="23"/>
    </row>
    <row r="152" spans="1:36" s="5" customFormat="1" ht="20.25" x14ac:dyDescent="0.2">
      <c r="A152" s="258" t="s">
        <v>185</v>
      </c>
      <c r="B152" s="84" t="s">
        <v>69</v>
      </c>
      <c r="C152" s="54"/>
      <c r="D152" s="89"/>
      <c r="E152" s="89"/>
      <c r="F152" s="89"/>
      <c r="G152" s="89"/>
      <c r="H152" s="89"/>
      <c r="I152" s="57">
        <v>2023</v>
      </c>
      <c r="J152" s="74">
        <f t="shared" si="55"/>
        <v>3262.45</v>
      </c>
      <c r="K152" s="74">
        <v>0</v>
      </c>
      <c r="L152" s="74">
        <v>3262.45</v>
      </c>
      <c r="M152" s="224"/>
      <c r="N152" s="224"/>
      <c r="O152" s="224"/>
      <c r="P152" s="74">
        <f t="shared" si="56"/>
        <v>3262.45</v>
      </c>
      <c r="Q152" s="74">
        <f t="shared" si="57"/>
        <v>0</v>
      </c>
      <c r="R152" s="74">
        <f t="shared" si="54"/>
        <v>3262.45</v>
      </c>
      <c r="S152" s="74"/>
      <c r="T152" s="74"/>
      <c r="U152" s="74"/>
      <c r="V152" s="224"/>
      <c r="W152" s="223"/>
      <c r="X152" s="223"/>
      <c r="Y152" s="22"/>
      <c r="Z152" s="22"/>
      <c r="AA152" s="22"/>
      <c r="AB152" s="22"/>
      <c r="AC152" s="22"/>
      <c r="AD152" s="22"/>
      <c r="AE152" s="223"/>
      <c r="AF152" s="223"/>
      <c r="AG152" s="223"/>
      <c r="AH152" s="22"/>
      <c r="AI152" s="22"/>
      <c r="AJ152" s="23"/>
    </row>
    <row r="153" spans="1:36" s="5" customFormat="1" ht="20.25" x14ac:dyDescent="0.2">
      <c r="A153" s="258" t="s">
        <v>186</v>
      </c>
      <c r="B153" s="84" t="s">
        <v>70</v>
      </c>
      <c r="C153" s="54"/>
      <c r="D153" s="89"/>
      <c r="E153" s="89"/>
      <c r="F153" s="89"/>
      <c r="G153" s="89"/>
      <c r="H153" s="89"/>
      <c r="I153" s="57">
        <v>2023</v>
      </c>
      <c r="J153" s="74">
        <f t="shared" si="55"/>
        <v>3262.45</v>
      </c>
      <c r="K153" s="74">
        <v>0</v>
      </c>
      <c r="L153" s="74">
        <v>3262.45</v>
      </c>
      <c r="M153" s="224"/>
      <c r="N153" s="224"/>
      <c r="O153" s="224"/>
      <c r="P153" s="74">
        <f t="shared" si="56"/>
        <v>3262.45</v>
      </c>
      <c r="Q153" s="74">
        <f t="shared" si="57"/>
        <v>0</v>
      </c>
      <c r="R153" s="74">
        <f t="shared" si="54"/>
        <v>3262.45</v>
      </c>
      <c r="S153" s="74"/>
      <c r="T153" s="74"/>
      <c r="U153" s="74"/>
      <c r="V153" s="224"/>
      <c r="W153" s="223"/>
      <c r="X153" s="223"/>
      <c r="Y153" s="22"/>
      <c r="Z153" s="22"/>
      <c r="AA153" s="22"/>
      <c r="AB153" s="22"/>
      <c r="AC153" s="22"/>
      <c r="AD153" s="22"/>
      <c r="AE153" s="223"/>
      <c r="AF153" s="223"/>
      <c r="AG153" s="223"/>
      <c r="AH153" s="22"/>
      <c r="AI153" s="22"/>
      <c r="AJ153" s="23"/>
    </row>
    <row r="154" spans="1:36" s="5" customFormat="1" ht="20.25" x14ac:dyDescent="0.2">
      <c r="A154" s="258" t="s">
        <v>187</v>
      </c>
      <c r="B154" s="84" t="s">
        <v>71</v>
      </c>
      <c r="C154" s="54"/>
      <c r="D154" s="89"/>
      <c r="E154" s="89"/>
      <c r="F154" s="89"/>
      <c r="G154" s="89"/>
      <c r="H154" s="89"/>
      <c r="I154" s="57">
        <v>2023</v>
      </c>
      <c r="J154" s="74">
        <f t="shared" si="55"/>
        <v>3262.45</v>
      </c>
      <c r="K154" s="74">
        <v>0</v>
      </c>
      <c r="L154" s="74">
        <v>3262.45</v>
      </c>
      <c r="M154" s="224"/>
      <c r="N154" s="224"/>
      <c r="O154" s="224"/>
      <c r="P154" s="74">
        <f t="shared" si="56"/>
        <v>3262.45</v>
      </c>
      <c r="Q154" s="74">
        <f t="shared" si="57"/>
        <v>0</v>
      </c>
      <c r="R154" s="74">
        <f t="shared" si="54"/>
        <v>3262.45</v>
      </c>
      <c r="S154" s="74"/>
      <c r="T154" s="74"/>
      <c r="U154" s="74"/>
      <c r="V154" s="224"/>
      <c r="W154" s="223"/>
      <c r="X154" s="223"/>
      <c r="Y154" s="22"/>
      <c r="Z154" s="22"/>
      <c r="AA154" s="22"/>
      <c r="AB154" s="22"/>
      <c r="AC154" s="22"/>
      <c r="AD154" s="22"/>
      <c r="AE154" s="223"/>
      <c r="AF154" s="223"/>
      <c r="AG154" s="223"/>
      <c r="AH154" s="22"/>
      <c r="AI154" s="22"/>
      <c r="AJ154" s="23"/>
    </row>
    <row r="155" spans="1:36" s="5" customFormat="1" ht="20.25" x14ac:dyDescent="0.2">
      <c r="A155" s="258" t="s">
        <v>188</v>
      </c>
      <c r="B155" s="84" t="s">
        <v>459</v>
      </c>
      <c r="C155" s="54"/>
      <c r="D155" s="89"/>
      <c r="E155" s="89"/>
      <c r="F155" s="89"/>
      <c r="G155" s="89"/>
      <c r="H155" s="89"/>
      <c r="I155" s="57">
        <v>2023</v>
      </c>
      <c r="J155" s="74">
        <f t="shared" si="55"/>
        <v>5427.59</v>
      </c>
      <c r="K155" s="74">
        <v>0</v>
      </c>
      <c r="L155" s="74">
        <v>5427.59</v>
      </c>
      <c r="M155" s="224"/>
      <c r="N155" s="224"/>
      <c r="O155" s="224"/>
      <c r="P155" s="74">
        <f t="shared" si="56"/>
        <v>5427.59</v>
      </c>
      <c r="Q155" s="74">
        <f t="shared" si="57"/>
        <v>0</v>
      </c>
      <c r="R155" s="74">
        <f t="shared" si="54"/>
        <v>5427.59</v>
      </c>
      <c r="S155" s="74"/>
      <c r="T155" s="74"/>
      <c r="U155" s="74"/>
      <c r="V155" s="224"/>
      <c r="W155" s="223"/>
      <c r="X155" s="223"/>
      <c r="Y155" s="22"/>
      <c r="Z155" s="22"/>
      <c r="AA155" s="22"/>
      <c r="AB155" s="22"/>
      <c r="AC155" s="22"/>
      <c r="AD155" s="22"/>
      <c r="AE155" s="223"/>
      <c r="AF155" s="223"/>
      <c r="AG155" s="223"/>
      <c r="AH155" s="22"/>
      <c r="AI155" s="22"/>
      <c r="AJ155" s="23"/>
    </row>
    <row r="156" spans="1:36" s="5" customFormat="1" ht="20.25" x14ac:dyDescent="0.2">
      <c r="A156" s="258" t="s">
        <v>189</v>
      </c>
      <c r="B156" s="84" t="s">
        <v>430</v>
      </c>
      <c r="C156" s="54"/>
      <c r="D156" s="89"/>
      <c r="E156" s="89"/>
      <c r="F156" s="89"/>
      <c r="G156" s="89"/>
      <c r="H156" s="89"/>
      <c r="I156" s="57">
        <v>2023</v>
      </c>
      <c r="J156" s="74">
        <f t="shared" si="55"/>
        <v>5427.58</v>
      </c>
      <c r="K156" s="74">
        <v>0</v>
      </c>
      <c r="L156" s="74">
        <v>5427.58</v>
      </c>
      <c r="M156" s="224"/>
      <c r="N156" s="224"/>
      <c r="O156" s="224"/>
      <c r="P156" s="74">
        <f t="shared" si="56"/>
        <v>5427.58</v>
      </c>
      <c r="Q156" s="74">
        <f t="shared" si="57"/>
        <v>0</v>
      </c>
      <c r="R156" s="74">
        <f t="shared" si="54"/>
        <v>5427.58</v>
      </c>
      <c r="S156" s="74"/>
      <c r="T156" s="74"/>
      <c r="U156" s="74"/>
      <c r="V156" s="224"/>
      <c r="W156" s="223"/>
      <c r="X156" s="223"/>
      <c r="Y156" s="22"/>
      <c r="Z156" s="22"/>
      <c r="AA156" s="22"/>
      <c r="AB156" s="22"/>
      <c r="AC156" s="22"/>
      <c r="AD156" s="22"/>
      <c r="AE156" s="223"/>
      <c r="AF156" s="223"/>
      <c r="AG156" s="223"/>
      <c r="AH156" s="22"/>
      <c r="AI156" s="22"/>
      <c r="AJ156" s="23"/>
    </row>
    <row r="157" spans="1:36" ht="49.5" x14ac:dyDescent="0.2">
      <c r="A157" s="19"/>
      <c r="B157" s="29" t="s">
        <v>13</v>
      </c>
      <c r="C157" s="68"/>
      <c r="D157" s="27"/>
      <c r="E157" s="27"/>
      <c r="F157" s="27"/>
      <c r="G157" s="27"/>
      <c r="H157" s="27"/>
      <c r="I157" s="86"/>
      <c r="J157" s="74"/>
      <c r="K157" s="74"/>
      <c r="L157" s="74"/>
      <c r="M157" s="224"/>
      <c r="N157" s="224"/>
      <c r="O157" s="224"/>
      <c r="P157" s="74"/>
      <c r="Q157" s="74"/>
      <c r="R157" s="74"/>
      <c r="S157" s="74"/>
      <c r="T157" s="74"/>
      <c r="U157" s="74"/>
      <c r="V157" s="224"/>
      <c r="W157" s="224"/>
      <c r="X157" s="224"/>
      <c r="Y157" s="74"/>
      <c r="Z157" s="74"/>
      <c r="AA157" s="74"/>
      <c r="AB157" s="74"/>
      <c r="AC157" s="74"/>
      <c r="AD157" s="74"/>
      <c r="AE157" s="224"/>
      <c r="AF157" s="224"/>
      <c r="AG157" s="224"/>
      <c r="AH157" s="74"/>
      <c r="AI157" s="74"/>
      <c r="AJ157" s="183"/>
    </row>
    <row r="158" spans="1:36" ht="20.25" x14ac:dyDescent="0.2">
      <c r="A158" s="19"/>
      <c r="B158" s="90" t="s">
        <v>401</v>
      </c>
      <c r="C158" s="54"/>
      <c r="D158" s="178"/>
      <c r="E158" s="178"/>
      <c r="F158" s="178"/>
      <c r="G158" s="178"/>
      <c r="H158" s="178"/>
      <c r="I158" s="86"/>
      <c r="J158" s="74"/>
      <c r="K158" s="74"/>
      <c r="L158" s="74"/>
      <c r="M158" s="224"/>
      <c r="N158" s="224"/>
      <c r="O158" s="224"/>
      <c r="P158" s="74"/>
      <c r="Q158" s="74"/>
      <c r="R158" s="74"/>
      <c r="S158" s="74"/>
      <c r="T158" s="74"/>
      <c r="U158" s="74"/>
      <c r="V158" s="224"/>
      <c r="W158" s="224"/>
      <c r="X158" s="224"/>
      <c r="Y158" s="74"/>
      <c r="Z158" s="74"/>
      <c r="AA158" s="74"/>
      <c r="AB158" s="74"/>
      <c r="AC158" s="74"/>
      <c r="AD158" s="74"/>
      <c r="AE158" s="224"/>
      <c r="AF158" s="224"/>
      <c r="AG158" s="224"/>
      <c r="AH158" s="74"/>
      <c r="AI158" s="74"/>
      <c r="AJ158" s="183"/>
    </row>
    <row r="159" spans="1:36" ht="137.25" customHeight="1" x14ac:dyDescent="0.2">
      <c r="A159" s="258" t="s">
        <v>190</v>
      </c>
      <c r="B159" s="54" t="s">
        <v>834</v>
      </c>
      <c r="C159" s="54"/>
      <c r="D159" s="178" t="s">
        <v>327</v>
      </c>
      <c r="E159" s="178" t="s">
        <v>346</v>
      </c>
      <c r="F159" s="178" t="s">
        <v>342</v>
      </c>
      <c r="G159" s="178" t="s">
        <v>619</v>
      </c>
      <c r="H159" s="178" t="s">
        <v>373</v>
      </c>
      <c r="I159" s="86">
        <v>2023</v>
      </c>
      <c r="J159" s="74">
        <f>K159+L159</f>
        <v>98021.4</v>
      </c>
      <c r="K159" s="74">
        <v>0</v>
      </c>
      <c r="L159" s="74">
        <v>98021.4</v>
      </c>
      <c r="M159" s="224"/>
      <c r="N159" s="224"/>
      <c r="O159" s="224"/>
      <c r="P159" s="74">
        <f>Q159+R159</f>
        <v>98021.4</v>
      </c>
      <c r="Q159" s="74">
        <f>K159+N159</f>
        <v>0</v>
      </c>
      <c r="R159" s="74">
        <f>L159+O159</f>
        <v>98021.4</v>
      </c>
      <c r="S159" s="74"/>
      <c r="T159" s="74"/>
      <c r="U159" s="74"/>
      <c r="V159" s="224"/>
      <c r="W159" s="224"/>
      <c r="X159" s="224"/>
      <c r="Y159" s="74"/>
      <c r="Z159" s="74"/>
      <c r="AA159" s="74"/>
      <c r="AB159" s="74"/>
      <c r="AC159" s="74"/>
      <c r="AD159" s="74"/>
      <c r="AE159" s="224"/>
      <c r="AF159" s="224"/>
      <c r="AG159" s="224"/>
      <c r="AH159" s="74"/>
      <c r="AI159" s="74"/>
      <c r="AJ159" s="183"/>
    </row>
    <row r="160" spans="1:36" s="148" customFormat="1" ht="105" customHeight="1" x14ac:dyDescent="0.2">
      <c r="A160" s="258" t="s">
        <v>191</v>
      </c>
      <c r="B160" s="149" t="s">
        <v>872</v>
      </c>
      <c r="C160" s="67"/>
      <c r="D160" s="178" t="s">
        <v>327</v>
      </c>
      <c r="E160" s="178" t="s">
        <v>346</v>
      </c>
      <c r="F160" s="178" t="s">
        <v>342</v>
      </c>
      <c r="G160" s="178" t="s">
        <v>619</v>
      </c>
      <c r="H160" s="178" t="s">
        <v>373</v>
      </c>
      <c r="I160" s="10">
        <v>2023</v>
      </c>
      <c r="J160" s="182">
        <f>K160+L160</f>
        <v>109246.08</v>
      </c>
      <c r="K160" s="182">
        <v>0</v>
      </c>
      <c r="L160" s="74">
        <v>109246.08</v>
      </c>
      <c r="M160" s="223"/>
      <c r="N160" s="223"/>
      <c r="O160" s="223"/>
      <c r="P160" s="182">
        <f t="shared" ref="P160" si="58">Q160+R160</f>
        <v>109246.08</v>
      </c>
      <c r="Q160" s="74">
        <v>0</v>
      </c>
      <c r="R160" s="182">
        <f t="shared" ref="R160" si="59">L160+O160</f>
        <v>109246.08</v>
      </c>
      <c r="S160" s="74"/>
      <c r="T160" s="74"/>
      <c r="U160" s="74"/>
      <c r="V160" s="224"/>
      <c r="W160" s="224"/>
      <c r="X160" s="224"/>
      <c r="Y160" s="74"/>
      <c r="Z160" s="74"/>
      <c r="AA160" s="74"/>
      <c r="AB160" s="74"/>
      <c r="AC160" s="74"/>
      <c r="AD160" s="74"/>
      <c r="AE160" s="224"/>
      <c r="AF160" s="224"/>
      <c r="AG160" s="224"/>
      <c r="AH160" s="74"/>
      <c r="AI160" s="74"/>
      <c r="AJ160" s="183"/>
    </row>
    <row r="161" spans="1:36" s="3" customFormat="1" ht="24" customHeight="1" x14ac:dyDescent="0.2">
      <c r="A161" s="63"/>
      <c r="B161" s="36" t="s">
        <v>84</v>
      </c>
      <c r="C161" s="67"/>
      <c r="D161" s="27"/>
      <c r="E161" s="27"/>
      <c r="F161" s="27"/>
      <c r="G161" s="27"/>
      <c r="H161" s="27"/>
      <c r="I161" s="28"/>
      <c r="J161" s="22"/>
      <c r="K161" s="22"/>
      <c r="L161" s="22"/>
      <c r="M161" s="223"/>
      <c r="N161" s="223"/>
      <c r="O161" s="223"/>
      <c r="P161" s="74"/>
      <c r="Q161" s="74"/>
      <c r="R161" s="74"/>
      <c r="S161" s="74"/>
      <c r="T161" s="74"/>
      <c r="U161" s="74"/>
      <c r="V161" s="224"/>
      <c r="W161" s="224"/>
      <c r="X161" s="224"/>
      <c r="Y161" s="74"/>
      <c r="Z161" s="74"/>
      <c r="AA161" s="74"/>
      <c r="AB161" s="74"/>
      <c r="AC161" s="74"/>
      <c r="AD161" s="74"/>
      <c r="AE161" s="224"/>
      <c r="AF161" s="224"/>
      <c r="AG161" s="224"/>
      <c r="AH161" s="74"/>
      <c r="AI161" s="74"/>
      <c r="AJ161" s="183"/>
    </row>
    <row r="162" spans="1:36" s="3" customFormat="1" ht="102.75" customHeight="1" x14ac:dyDescent="0.2">
      <c r="A162" s="267" t="s">
        <v>192</v>
      </c>
      <c r="B162" s="91" t="s">
        <v>854</v>
      </c>
      <c r="C162" s="91"/>
      <c r="D162" s="89" t="s">
        <v>327</v>
      </c>
      <c r="E162" s="89" t="s">
        <v>342</v>
      </c>
      <c r="F162" s="89" t="s">
        <v>134</v>
      </c>
      <c r="G162" s="89" t="s">
        <v>849</v>
      </c>
      <c r="H162" s="89" t="s">
        <v>338</v>
      </c>
      <c r="I162" s="85">
        <v>2024</v>
      </c>
      <c r="J162" s="187"/>
      <c r="K162" s="187"/>
      <c r="L162" s="182"/>
      <c r="M162" s="227">
        <f t="shared" ref="M162:M163" si="60">N162+O162</f>
        <v>2932.3</v>
      </c>
      <c r="N162" s="227">
        <v>0</v>
      </c>
      <c r="O162" s="226">
        <v>2932.3</v>
      </c>
      <c r="P162" s="187">
        <f t="shared" ref="P162:P168" si="61">Q162+R162</f>
        <v>2932.3</v>
      </c>
      <c r="Q162" s="182">
        <f t="shared" ref="Q162:Q163" si="62">K162+N162</f>
        <v>0</v>
      </c>
      <c r="R162" s="182">
        <f>R163</f>
        <v>2932.3</v>
      </c>
      <c r="S162" s="182"/>
      <c r="T162" s="182"/>
      <c r="U162" s="182"/>
      <c r="V162" s="226"/>
      <c r="W162" s="226"/>
      <c r="X162" s="226"/>
      <c r="Y162" s="182"/>
      <c r="Z162" s="182"/>
      <c r="AA162" s="182"/>
      <c r="AB162" s="182"/>
      <c r="AC162" s="182"/>
      <c r="AD162" s="182"/>
      <c r="AE162" s="226"/>
      <c r="AF162" s="226"/>
      <c r="AG162" s="226"/>
      <c r="AH162" s="182"/>
      <c r="AI162" s="182"/>
      <c r="AJ162" s="186"/>
    </row>
    <row r="163" spans="1:36" s="94" customFormat="1" ht="35.25" customHeight="1" x14ac:dyDescent="0.2">
      <c r="A163" s="64"/>
      <c r="B163" s="92" t="s">
        <v>23</v>
      </c>
      <c r="C163" s="92"/>
      <c r="D163" s="93"/>
      <c r="E163" s="93"/>
      <c r="F163" s="93"/>
      <c r="G163" s="93"/>
      <c r="H163" s="93"/>
      <c r="I163" s="85"/>
      <c r="J163" s="188"/>
      <c r="K163" s="188"/>
      <c r="L163" s="185"/>
      <c r="M163" s="228">
        <f t="shared" si="60"/>
        <v>2932.3</v>
      </c>
      <c r="N163" s="228">
        <v>0</v>
      </c>
      <c r="O163" s="229">
        <v>2932.3</v>
      </c>
      <c r="P163" s="185">
        <f t="shared" si="61"/>
        <v>2932.3</v>
      </c>
      <c r="Q163" s="185">
        <f t="shared" si="62"/>
        <v>0</v>
      </c>
      <c r="R163" s="185">
        <f t="shared" ref="R163" si="63">L163+O163</f>
        <v>2932.3</v>
      </c>
      <c r="S163" s="185"/>
      <c r="T163" s="185"/>
      <c r="U163" s="185"/>
      <c r="V163" s="229"/>
      <c r="W163" s="229"/>
      <c r="X163" s="229"/>
      <c r="Y163" s="185"/>
      <c r="Z163" s="185"/>
      <c r="AA163" s="185"/>
      <c r="AB163" s="185"/>
      <c r="AC163" s="185"/>
      <c r="AD163" s="185"/>
      <c r="AE163" s="229"/>
      <c r="AF163" s="229"/>
      <c r="AG163" s="229"/>
      <c r="AH163" s="185"/>
      <c r="AI163" s="185"/>
      <c r="AJ163" s="189"/>
    </row>
    <row r="164" spans="1:36" s="3" customFormat="1" ht="49.5" x14ac:dyDescent="0.2">
      <c r="A164" s="267" t="s">
        <v>193</v>
      </c>
      <c r="B164" s="91" t="s">
        <v>294</v>
      </c>
      <c r="C164" s="91"/>
      <c r="D164" s="89" t="s">
        <v>327</v>
      </c>
      <c r="E164" s="89" t="s">
        <v>346</v>
      </c>
      <c r="F164" s="89" t="s">
        <v>342</v>
      </c>
      <c r="G164" s="89" t="s">
        <v>347</v>
      </c>
      <c r="H164" s="89" t="s">
        <v>338</v>
      </c>
      <c r="I164" s="86" t="s">
        <v>414</v>
      </c>
      <c r="J164" s="182">
        <f t="shared" ref="J164:J168" si="64">K164+L164</f>
        <v>233255.4</v>
      </c>
      <c r="K164" s="182">
        <v>0</v>
      </c>
      <c r="L164" s="182">
        <v>233255.4</v>
      </c>
      <c r="M164" s="230"/>
      <c r="N164" s="230"/>
      <c r="O164" s="230"/>
      <c r="P164" s="182">
        <f t="shared" si="61"/>
        <v>233255.4</v>
      </c>
      <c r="Q164" s="182">
        <f t="shared" ref="Q164:R168" si="65">K164+N164</f>
        <v>0</v>
      </c>
      <c r="R164" s="182">
        <f t="shared" si="65"/>
        <v>233255.4</v>
      </c>
      <c r="S164" s="182"/>
      <c r="T164" s="182"/>
      <c r="U164" s="182"/>
      <c r="V164" s="226"/>
      <c r="W164" s="226"/>
      <c r="X164" s="226"/>
      <c r="Y164" s="74"/>
      <c r="Z164" s="74"/>
      <c r="AA164" s="74"/>
      <c r="AB164" s="74">
        <f>AC164+AD164</f>
        <v>57500</v>
      </c>
      <c r="AC164" s="74">
        <v>0</v>
      </c>
      <c r="AD164" s="183">
        <v>57500</v>
      </c>
      <c r="AE164" s="224"/>
      <c r="AF164" s="224"/>
      <c r="AG164" s="224"/>
      <c r="AH164" s="74">
        <f>AI164+AJ164</f>
        <v>57500</v>
      </c>
      <c r="AI164" s="74">
        <f>AC164+AF164</f>
        <v>0</v>
      </c>
      <c r="AJ164" s="183">
        <f>AD164+AG164</f>
        <v>57500</v>
      </c>
    </row>
    <row r="165" spans="1:36" s="94" customFormat="1" ht="31.5" customHeight="1" x14ac:dyDescent="0.2">
      <c r="A165" s="64"/>
      <c r="B165" s="42" t="s">
        <v>23</v>
      </c>
      <c r="C165" s="92"/>
      <c r="D165" s="93"/>
      <c r="E165" s="93"/>
      <c r="F165" s="93"/>
      <c r="G165" s="93"/>
      <c r="H165" s="93"/>
      <c r="I165" s="95"/>
      <c r="J165" s="185">
        <f t="shared" si="64"/>
        <v>233255.4</v>
      </c>
      <c r="K165" s="185">
        <v>0</v>
      </c>
      <c r="L165" s="185">
        <v>233255.4</v>
      </c>
      <c r="M165" s="231"/>
      <c r="N165" s="231"/>
      <c r="O165" s="231"/>
      <c r="P165" s="185">
        <f t="shared" si="61"/>
        <v>233255.4</v>
      </c>
      <c r="Q165" s="185">
        <f t="shared" si="65"/>
        <v>0</v>
      </c>
      <c r="R165" s="185">
        <f t="shared" si="65"/>
        <v>233255.4</v>
      </c>
      <c r="S165" s="185"/>
      <c r="T165" s="185"/>
      <c r="U165" s="185"/>
      <c r="V165" s="229"/>
      <c r="W165" s="229"/>
      <c r="X165" s="229"/>
      <c r="Y165" s="73"/>
      <c r="Z165" s="73"/>
      <c r="AA165" s="73"/>
      <c r="AB165" s="73"/>
      <c r="AC165" s="73"/>
      <c r="AD165" s="73"/>
      <c r="AE165" s="225"/>
      <c r="AF165" s="225"/>
      <c r="AG165" s="225"/>
      <c r="AH165" s="73"/>
      <c r="AI165" s="73"/>
      <c r="AJ165" s="184"/>
    </row>
    <row r="166" spans="1:36" s="3" customFormat="1" ht="89.25" customHeight="1" x14ac:dyDescent="0.2">
      <c r="A166" s="267" t="s">
        <v>194</v>
      </c>
      <c r="B166" s="82" t="s">
        <v>11</v>
      </c>
      <c r="C166" s="82" t="s">
        <v>385</v>
      </c>
      <c r="D166" s="89" t="s">
        <v>327</v>
      </c>
      <c r="E166" s="89" t="s">
        <v>346</v>
      </c>
      <c r="F166" s="89" t="s">
        <v>329</v>
      </c>
      <c r="G166" s="89" t="s">
        <v>348</v>
      </c>
      <c r="H166" s="89" t="s">
        <v>338</v>
      </c>
      <c r="I166" s="86" t="s">
        <v>412</v>
      </c>
      <c r="J166" s="182">
        <f t="shared" si="64"/>
        <v>223200</v>
      </c>
      <c r="K166" s="182">
        <v>218172.2</v>
      </c>
      <c r="L166" s="182">
        <v>5027.8</v>
      </c>
      <c r="M166" s="230"/>
      <c r="N166" s="230"/>
      <c r="O166" s="230"/>
      <c r="P166" s="182">
        <f t="shared" si="61"/>
        <v>223200</v>
      </c>
      <c r="Q166" s="74">
        <f t="shared" si="65"/>
        <v>218172.2</v>
      </c>
      <c r="R166" s="182">
        <f t="shared" si="65"/>
        <v>5027.8</v>
      </c>
      <c r="S166" s="182">
        <f>T166+U166</f>
        <v>243195.9</v>
      </c>
      <c r="T166" s="182">
        <v>237717.6</v>
      </c>
      <c r="U166" s="182">
        <v>5478.3</v>
      </c>
      <c r="V166" s="226"/>
      <c r="W166" s="226"/>
      <c r="X166" s="226"/>
      <c r="Y166" s="182">
        <f>Z166+AA166</f>
        <v>243195.9</v>
      </c>
      <c r="Z166" s="182">
        <f>T166+W166</f>
        <v>237717.6</v>
      </c>
      <c r="AA166" s="182">
        <f>U166+X166</f>
        <v>5478.3</v>
      </c>
      <c r="AB166" s="182"/>
      <c r="AC166" s="182"/>
      <c r="AD166" s="182"/>
      <c r="AE166" s="226"/>
      <c r="AF166" s="226"/>
      <c r="AG166" s="226"/>
      <c r="AH166" s="182"/>
      <c r="AI166" s="182"/>
      <c r="AJ166" s="186"/>
    </row>
    <row r="167" spans="1:36" s="3" customFormat="1" ht="83.25" customHeight="1" x14ac:dyDescent="0.2">
      <c r="A167" s="267" t="s">
        <v>195</v>
      </c>
      <c r="B167" s="82" t="s">
        <v>12</v>
      </c>
      <c r="C167" s="82" t="s">
        <v>385</v>
      </c>
      <c r="D167" s="89" t="s">
        <v>327</v>
      </c>
      <c r="E167" s="89" t="s">
        <v>346</v>
      </c>
      <c r="F167" s="89" t="s">
        <v>329</v>
      </c>
      <c r="G167" s="89" t="s">
        <v>348</v>
      </c>
      <c r="H167" s="89" t="s">
        <v>338</v>
      </c>
      <c r="I167" s="86" t="s">
        <v>415</v>
      </c>
      <c r="J167" s="182">
        <f t="shared" si="64"/>
        <v>4700</v>
      </c>
      <c r="K167" s="182">
        <v>0</v>
      </c>
      <c r="L167" s="190">
        <v>4700</v>
      </c>
      <c r="M167" s="230"/>
      <c r="N167" s="230"/>
      <c r="O167" s="230"/>
      <c r="P167" s="182">
        <f t="shared" si="61"/>
        <v>4700</v>
      </c>
      <c r="Q167" s="182">
        <f t="shared" si="65"/>
        <v>0</v>
      </c>
      <c r="R167" s="182">
        <f t="shared" si="65"/>
        <v>4700</v>
      </c>
      <c r="S167" s="182">
        <f>T167+U167</f>
        <v>139080</v>
      </c>
      <c r="T167" s="182">
        <v>135948</v>
      </c>
      <c r="U167" s="182">
        <v>3132</v>
      </c>
      <c r="V167" s="226"/>
      <c r="W167" s="226"/>
      <c r="X167" s="226"/>
      <c r="Y167" s="182">
        <f>Z167+AA167</f>
        <v>139080</v>
      </c>
      <c r="Z167" s="182">
        <f>T167+W167</f>
        <v>135948</v>
      </c>
      <c r="AA167" s="182">
        <f>U167+X167</f>
        <v>3132</v>
      </c>
      <c r="AB167" s="182">
        <f>AC167+AD167</f>
        <v>146402.30000000002</v>
      </c>
      <c r="AC167" s="182">
        <v>143103.6</v>
      </c>
      <c r="AD167" s="186">
        <v>3298.7</v>
      </c>
      <c r="AE167" s="226"/>
      <c r="AF167" s="226"/>
      <c r="AG167" s="226"/>
      <c r="AH167" s="182">
        <f>AI167+AJ167</f>
        <v>146402.30000000002</v>
      </c>
      <c r="AI167" s="74">
        <f>AC167+AF167</f>
        <v>143103.6</v>
      </c>
      <c r="AJ167" s="183">
        <f>AD167+AG167</f>
        <v>3298.7</v>
      </c>
    </row>
    <row r="168" spans="1:36" s="94" customFormat="1" ht="31.5" customHeight="1" x14ac:dyDescent="0.2">
      <c r="A168" s="64"/>
      <c r="B168" s="42" t="s">
        <v>23</v>
      </c>
      <c r="C168" s="92"/>
      <c r="D168" s="93"/>
      <c r="E168" s="93"/>
      <c r="F168" s="93"/>
      <c r="G168" s="93"/>
      <c r="H168" s="93"/>
      <c r="I168" s="95"/>
      <c r="J168" s="185">
        <f t="shared" si="64"/>
        <v>4700</v>
      </c>
      <c r="K168" s="185">
        <v>0</v>
      </c>
      <c r="L168" s="185">
        <v>4700</v>
      </c>
      <c r="M168" s="231"/>
      <c r="N168" s="231"/>
      <c r="O168" s="231"/>
      <c r="P168" s="185">
        <f t="shared" si="61"/>
        <v>4700</v>
      </c>
      <c r="Q168" s="185">
        <f t="shared" si="65"/>
        <v>0</v>
      </c>
      <c r="R168" s="185">
        <f t="shared" si="65"/>
        <v>4700</v>
      </c>
      <c r="S168" s="185"/>
      <c r="T168" s="185"/>
      <c r="U168" s="185"/>
      <c r="V168" s="229"/>
      <c r="W168" s="229"/>
      <c r="X168" s="229"/>
      <c r="Y168" s="73"/>
      <c r="Z168" s="73"/>
      <c r="AA168" s="73"/>
      <c r="AB168" s="73"/>
      <c r="AC168" s="73"/>
      <c r="AD168" s="73"/>
      <c r="AE168" s="225"/>
      <c r="AF168" s="225"/>
      <c r="AG168" s="225"/>
      <c r="AH168" s="73"/>
      <c r="AI168" s="73"/>
      <c r="AJ168" s="184"/>
    </row>
    <row r="169" spans="1:36" s="3" customFormat="1" ht="69" customHeight="1" x14ac:dyDescent="0.2">
      <c r="A169" s="267" t="s">
        <v>196</v>
      </c>
      <c r="B169" s="61" t="s">
        <v>621</v>
      </c>
      <c r="C169" s="91"/>
      <c r="D169" s="89" t="s">
        <v>327</v>
      </c>
      <c r="E169" s="89" t="s">
        <v>346</v>
      </c>
      <c r="F169" s="89" t="s">
        <v>342</v>
      </c>
      <c r="G169" s="89" t="s">
        <v>619</v>
      </c>
      <c r="H169" s="89" t="s">
        <v>338</v>
      </c>
      <c r="I169" s="86">
        <v>2023</v>
      </c>
      <c r="J169" s="182"/>
      <c r="K169" s="182"/>
      <c r="L169" s="182"/>
      <c r="M169" s="230"/>
      <c r="N169" s="230"/>
      <c r="O169" s="230"/>
      <c r="P169" s="182"/>
      <c r="Q169" s="182"/>
      <c r="R169" s="182"/>
      <c r="S169" s="182"/>
      <c r="T169" s="182"/>
      <c r="U169" s="182"/>
      <c r="V169" s="226">
        <f>W169+X169</f>
        <v>10783.9</v>
      </c>
      <c r="W169" s="226">
        <v>0</v>
      </c>
      <c r="X169" s="226">
        <v>10783.9</v>
      </c>
      <c r="Y169" s="74">
        <f>Z169+AA169</f>
        <v>10783.9</v>
      </c>
      <c r="Z169" s="74">
        <f>T169+W169</f>
        <v>0</v>
      </c>
      <c r="AA169" s="74">
        <f>U169+X169</f>
        <v>10783.9</v>
      </c>
      <c r="AB169" s="74"/>
      <c r="AC169" s="74"/>
      <c r="AD169" s="74"/>
      <c r="AE169" s="224"/>
      <c r="AF169" s="224"/>
      <c r="AG169" s="224"/>
      <c r="AH169" s="74"/>
      <c r="AI169" s="74"/>
      <c r="AJ169" s="183"/>
    </row>
    <row r="170" spans="1:36" s="94" customFormat="1" ht="31.5" customHeight="1" x14ac:dyDescent="0.2">
      <c r="A170" s="64"/>
      <c r="B170" s="42" t="s">
        <v>23</v>
      </c>
      <c r="C170" s="92"/>
      <c r="D170" s="93"/>
      <c r="E170" s="93"/>
      <c r="F170" s="93"/>
      <c r="G170" s="93"/>
      <c r="H170" s="93"/>
      <c r="I170" s="95"/>
      <c r="J170" s="185"/>
      <c r="K170" s="185"/>
      <c r="L170" s="185"/>
      <c r="M170" s="231"/>
      <c r="N170" s="231"/>
      <c r="O170" s="231"/>
      <c r="P170" s="185"/>
      <c r="Q170" s="185"/>
      <c r="R170" s="185"/>
      <c r="S170" s="185"/>
      <c r="T170" s="185"/>
      <c r="U170" s="185"/>
      <c r="V170" s="229">
        <f>W170+X170</f>
        <v>10783.9</v>
      </c>
      <c r="W170" s="229">
        <v>0</v>
      </c>
      <c r="X170" s="229">
        <v>10783.9</v>
      </c>
      <c r="Y170" s="185">
        <f>Z170+AA170</f>
        <v>10783.9</v>
      </c>
      <c r="Z170" s="73">
        <v>0</v>
      </c>
      <c r="AA170" s="73">
        <f>U170+X170</f>
        <v>10783.9</v>
      </c>
      <c r="AB170" s="73"/>
      <c r="AC170" s="73"/>
      <c r="AD170" s="73"/>
      <c r="AE170" s="225"/>
      <c r="AF170" s="225"/>
      <c r="AG170" s="225"/>
      <c r="AH170" s="73"/>
      <c r="AI170" s="73"/>
      <c r="AJ170" s="184"/>
    </row>
    <row r="171" spans="1:36" s="3" customFormat="1" ht="69" customHeight="1" x14ac:dyDescent="0.2">
      <c r="A171" s="267" t="s">
        <v>197</v>
      </c>
      <c r="B171" s="61" t="s">
        <v>622</v>
      </c>
      <c r="C171" s="91"/>
      <c r="D171" s="89" t="s">
        <v>327</v>
      </c>
      <c r="E171" s="89" t="s">
        <v>346</v>
      </c>
      <c r="F171" s="89" t="s">
        <v>342</v>
      </c>
      <c r="G171" s="89" t="s">
        <v>619</v>
      </c>
      <c r="H171" s="89" t="s">
        <v>338</v>
      </c>
      <c r="I171" s="86">
        <v>2023</v>
      </c>
      <c r="J171" s="182"/>
      <c r="K171" s="182"/>
      <c r="L171" s="182"/>
      <c r="M171" s="230"/>
      <c r="N171" s="230"/>
      <c r="O171" s="230"/>
      <c r="P171" s="182"/>
      <c r="Q171" s="182"/>
      <c r="R171" s="182"/>
      <c r="S171" s="182"/>
      <c r="T171" s="182"/>
      <c r="U171" s="182"/>
      <c r="V171" s="226">
        <f>W171+X171</f>
        <v>22614.799999999999</v>
      </c>
      <c r="W171" s="226">
        <v>0</v>
      </c>
      <c r="X171" s="226">
        <v>22614.799999999999</v>
      </c>
      <c r="Y171" s="74">
        <f>Z171+AA171</f>
        <v>22614.799999999999</v>
      </c>
      <c r="Z171" s="74">
        <f>T171+W171</f>
        <v>0</v>
      </c>
      <c r="AA171" s="74">
        <f>U171+X171</f>
        <v>22614.799999999999</v>
      </c>
      <c r="AB171" s="74"/>
      <c r="AC171" s="74"/>
      <c r="AD171" s="74"/>
      <c r="AE171" s="224"/>
      <c r="AF171" s="224"/>
      <c r="AG171" s="224"/>
      <c r="AH171" s="74"/>
      <c r="AI171" s="74"/>
      <c r="AJ171" s="183"/>
    </row>
    <row r="172" spans="1:36" s="94" customFormat="1" ht="31.5" customHeight="1" x14ac:dyDescent="0.2">
      <c r="A172" s="64"/>
      <c r="B172" s="42" t="s">
        <v>23</v>
      </c>
      <c r="C172" s="92"/>
      <c r="D172" s="93"/>
      <c r="E172" s="93"/>
      <c r="F172" s="93"/>
      <c r="G172" s="93"/>
      <c r="H172" s="93"/>
      <c r="I172" s="95"/>
      <c r="J172" s="185"/>
      <c r="K172" s="185"/>
      <c r="L172" s="185"/>
      <c r="M172" s="231"/>
      <c r="N172" s="231"/>
      <c r="O172" s="231"/>
      <c r="P172" s="185"/>
      <c r="Q172" s="185"/>
      <c r="R172" s="185"/>
      <c r="S172" s="185"/>
      <c r="T172" s="185"/>
      <c r="U172" s="185"/>
      <c r="V172" s="229">
        <f>W172+X172</f>
        <v>22614.799999999999</v>
      </c>
      <c r="W172" s="229">
        <v>0</v>
      </c>
      <c r="X172" s="229">
        <v>22614.799999999999</v>
      </c>
      <c r="Y172" s="185">
        <f>Z172+AA172</f>
        <v>22614.799999999999</v>
      </c>
      <c r="Z172" s="73">
        <f>T172+W172</f>
        <v>0</v>
      </c>
      <c r="AA172" s="73">
        <f>U172+X172</f>
        <v>22614.799999999999</v>
      </c>
      <c r="AB172" s="73"/>
      <c r="AC172" s="73"/>
      <c r="AD172" s="73"/>
      <c r="AE172" s="225"/>
      <c r="AF172" s="225"/>
      <c r="AG172" s="225"/>
      <c r="AH172" s="73"/>
      <c r="AI172" s="73"/>
      <c r="AJ172" s="184"/>
    </row>
    <row r="173" spans="1:36" s="3" customFormat="1" ht="51.75" customHeight="1" x14ac:dyDescent="0.2">
      <c r="A173" s="267" t="s">
        <v>198</v>
      </c>
      <c r="B173" s="61" t="s">
        <v>620</v>
      </c>
      <c r="C173" s="91"/>
      <c r="D173" s="89" t="s">
        <v>327</v>
      </c>
      <c r="E173" s="89" t="s">
        <v>346</v>
      </c>
      <c r="F173" s="89" t="s">
        <v>346</v>
      </c>
      <c r="G173" s="89" t="s">
        <v>619</v>
      </c>
      <c r="H173" s="89" t="s">
        <v>338</v>
      </c>
      <c r="I173" s="86">
        <v>2023</v>
      </c>
      <c r="J173" s="182">
        <f>K173+L173</f>
        <v>21963.200000000001</v>
      </c>
      <c r="K173" s="182">
        <v>0</v>
      </c>
      <c r="L173" s="182">
        <v>21963.200000000001</v>
      </c>
      <c r="M173" s="230"/>
      <c r="N173" s="230"/>
      <c r="O173" s="230"/>
      <c r="P173" s="182">
        <f>Q173+R173</f>
        <v>21963.200000000001</v>
      </c>
      <c r="Q173" s="182">
        <f>K173+N173</f>
        <v>0</v>
      </c>
      <c r="R173" s="182">
        <f>L173+O173</f>
        <v>21963.200000000001</v>
      </c>
      <c r="S173" s="182"/>
      <c r="T173" s="182"/>
      <c r="U173" s="182"/>
      <c r="V173" s="226"/>
      <c r="W173" s="226"/>
      <c r="X173" s="226"/>
      <c r="Y173" s="74"/>
      <c r="Z173" s="74"/>
      <c r="AA173" s="74"/>
      <c r="AB173" s="74"/>
      <c r="AC173" s="74"/>
      <c r="AD173" s="74"/>
      <c r="AE173" s="224"/>
      <c r="AF173" s="224"/>
      <c r="AG173" s="224"/>
      <c r="AH173" s="74"/>
      <c r="AI173" s="74"/>
      <c r="AJ173" s="183"/>
    </row>
    <row r="174" spans="1:36" s="96" customFormat="1" ht="87" customHeight="1" x14ac:dyDescent="0.2">
      <c r="A174" s="81"/>
      <c r="B174" s="81" t="s">
        <v>28</v>
      </c>
      <c r="C174" s="82" t="s">
        <v>385</v>
      </c>
      <c r="D174" s="80" t="s">
        <v>327</v>
      </c>
      <c r="E174" s="80" t="s">
        <v>346</v>
      </c>
      <c r="F174" s="80" t="s">
        <v>329</v>
      </c>
      <c r="G174" s="80" t="s">
        <v>348</v>
      </c>
      <c r="H174" s="80" t="s">
        <v>338</v>
      </c>
      <c r="I174" s="83"/>
      <c r="J174" s="22">
        <f>SUM(J175:J225)</f>
        <v>171461.80000000002</v>
      </c>
      <c r="K174" s="22">
        <f t="shared" ref="K174:AJ174" si="66">SUM(K175:K225)</f>
        <v>117181.90000000005</v>
      </c>
      <c r="L174" s="22">
        <f t="shared" si="66"/>
        <v>54279.899999999987</v>
      </c>
      <c r="M174" s="223">
        <f t="shared" si="66"/>
        <v>132452.995</v>
      </c>
      <c r="N174" s="223">
        <f t="shared" si="66"/>
        <v>102486.08927000001</v>
      </c>
      <c r="O174" s="223">
        <f t="shared" si="66"/>
        <v>29966.905729999999</v>
      </c>
      <c r="P174" s="22">
        <f t="shared" si="66"/>
        <v>303914.79499999993</v>
      </c>
      <c r="Q174" s="22">
        <f t="shared" si="66"/>
        <v>219667.98927000008</v>
      </c>
      <c r="R174" s="22">
        <f t="shared" si="66"/>
        <v>84246.805729999978</v>
      </c>
      <c r="S174" s="22">
        <f t="shared" si="66"/>
        <v>104847.90000000001</v>
      </c>
      <c r="T174" s="22">
        <f t="shared" si="66"/>
        <v>102485.90000000001</v>
      </c>
      <c r="U174" s="22">
        <f t="shared" si="66"/>
        <v>2362</v>
      </c>
      <c r="V174" s="223">
        <f t="shared" si="66"/>
        <v>-104847.90000000001</v>
      </c>
      <c r="W174" s="223">
        <f t="shared" si="66"/>
        <v>-102485.90000000001</v>
      </c>
      <c r="X174" s="223">
        <f t="shared" si="66"/>
        <v>-2362</v>
      </c>
      <c r="Y174" s="22">
        <f t="shared" si="66"/>
        <v>0</v>
      </c>
      <c r="Z174" s="22">
        <f t="shared" si="66"/>
        <v>0</v>
      </c>
      <c r="AA174" s="22">
        <f t="shared" si="66"/>
        <v>0</v>
      </c>
      <c r="AB174" s="22">
        <f t="shared" si="66"/>
        <v>54100.999999999993</v>
      </c>
      <c r="AC174" s="22">
        <f t="shared" si="66"/>
        <v>65765.600000000006</v>
      </c>
      <c r="AD174" s="22">
        <f t="shared" si="66"/>
        <v>1515.1999999999998</v>
      </c>
      <c r="AE174" s="223">
        <f t="shared" si="66"/>
        <v>0</v>
      </c>
      <c r="AF174" s="223">
        <f t="shared" si="66"/>
        <v>0</v>
      </c>
      <c r="AG174" s="223">
        <f t="shared" si="66"/>
        <v>0</v>
      </c>
      <c r="AH174" s="22">
        <f t="shared" si="66"/>
        <v>67280.799999999988</v>
      </c>
      <c r="AI174" s="22">
        <f t="shared" si="66"/>
        <v>65765.600000000006</v>
      </c>
      <c r="AJ174" s="214">
        <f t="shared" si="66"/>
        <v>1515.1999999999998</v>
      </c>
    </row>
    <row r="175" spans="1:36" s="3" customFormat="1" ht="20.25" x14ac:dyDescent="0.2">
      <c r="A175" s="267" t="s">
        <v>199</v>
      </c>
      <c r="B175" s="84" t="s">
        <v>29</v>
      </c>
      <c r="C175" s="84"/>
      <c r="D175" s="87"/>
      <c r="E175" s="87"/>
      <c r="F175" s="87"/>
      <c r="G175" s="87"/>
      <c r="H175" s="87"/>
      <c r="I175" s="85">
        <v>2023</v>
      </c>
      <c r="J175" s="182">
        <f>K175+L175</f>
        <v>6971.3</v>
      </c>
      <c r="K175" s="182">
        <v>5092.1000000000004</v>
      </c>
      <c r="L175" s="182">
        <v>1879.2</v>
      </c>
      <c r="M175" s="227"/>
      <c r="N175" s="227"/>
      <c r="O175" s="227"/>
      <c r="P175" s="182">
        <f>Q175+R175</f>
        <v>6971.3</v>
      </c>
      <c r="Q175" s="182">
        <f t="shared" ref="Q175:Q180" si="67">K175+N175</f>
        <v>5092.1000000000004</v>
      </c>
      <c r="R175" s="182">
        <f t="shared" ref="R175:R180" si="68">L175+O175</f>
        <v>1879.2</v>
      </c>
      <c r="S175" s="182"/>
      <c r="T175" s="182"/>
      <c r="U175" s="182"/>
      <c r="V175" s="226"/>
      <c r="W175" s="226"/>
      <c r="X175" s="226"/>
      <c r="Y175" s="182"/>
      <c r="Z175" s="182"/>
      <c r="AA175" s="182"/>
      <c r="AB175" s="182"/>
      <c r="AC175" s="182"/>
      <c r="AD175" s="182"/>
      <c r="AE175" s="226"/>
      <c r="AF175" s="226"/>
      <c r="AG175" s="226"/>
      <c r="AH175" s="182"/>
      <c r="AI175" s="182"/>
      <c r="AJ175" s="186"/>
    </row>
    <row r="176" spans="1:36" s="3" customFormat="1" ht="20.25" x14ac:dyDescent="0.2">
      <c r="A176" s="267" t="s">
        <v>200</v>
      </c>
      <c r="B176" s="84" t="s">
        <v>30</v>
      </c>
      <c r="C176" s="84"/>
      <c r="D176" s="87"/>
      <c r="E176" s="87"/>
      <c r="F176" s="87"/>
      <c r="G176" s="87"/>
      <c r="H176" s="87"/>
      <c r="I176" s="85">
        <v>2023</v>
      </c>
      <c r="J176" s="182">
        <f t="shared" ref="J176:J180" si="69">K176+L176</f>
        <v>6971.2</v>
      </c>
      <c r="K176" s="182">
        <v>5092</v>
      </c>
      <c r="L176" s="182">
        <v>1879.2</v>
      </c>
      <c r="M176" s="227"/>
      <c r="N176" s="227"/>
      <c r="O176" s="227"/>
      <c r="P176" s="182">
        <f t="shared" ref="P176:P180" si="70">Q176+R176</f>
        <v>6971.2</v>
      </c>
      <c r="Q176" s="182">
        <f t="shared" si="67"/>
        <v>5092</v>
      </c>
      <c r="R176" s="182">
        <f t="shared" si="68"/>
        <v>1879.2</v>
      </c>
      <c r="S176" s="182"/>
      <c r="T176" s="182"/>
      <c r="U176" s="182"/>
      <c r="V176" s="226"/>
      <c r="W176" s="226"/>
      <c r="X176" s="226"/>
      <c r="Y176" s="182"/>
      <c r="Z176" s="182"/>
      <c r="AA176" s="182"/>
      <c r="AB176" s="182"/>
      <c r="AC176" s="182"/>
      <c r="AD176" s="182"/>
      <c r="AE176" s="226"/>
      <c r="AF176" s="226"/>
      <c r="AG176" s="226"/>
      <c r="AH176" s="182"/>
      <c r="AI176" s="182"/>
      <c r="AJ176" s="186"/>
    </row>
    <row r="177" spans="1:36" s="3" customFormat="1" ht="20.25" x14ac:dyDescent="0.2">
      <c r="A177" s="267" t="s">
        <v>201</v>
      </c>
      <c r="B177" s="84" t="s">
        <v>31</v>
      </c>
      <c r="C177" s="84"/>
      <c r="D177" s="87"/>
      <c r="E177" s="87"/>
      <c r="F177" s="87"/>
      <c r="G177" s="87"/>
      <c r="H177" s="87"/>
      <c r="I177" s="85">
        <v>2023</v>
      </c>
      <c r="J177" s="182">
        <f t="shared" si="69"/>
        <v>6971.2</v>
      </c>
      <c r="K177" s="182">
        <v>5092</v>
      </c>
      <c r="L177" s="182">
        <v>1879.2</v>
      </c>
      <c r="M177" s="227"/>
      <c r="N177" s="227"/>
      <c r="O177" s="227"/>
      <c r="P177" s="182">
        <f t="shared" si="70"/>
        <v>6971.2</v>
      </c>
      <c r="Q177" s="182">
        <f t="shared" si="67"/>
        <v>5092</v>
      </c>
      <c r="R177" s="182">
        <f t="shared" si="68"/>
        <v>1879.2</v>
      </c>
      <c r="S177" s="182"/>
      <c r="T177" s="182"/>
      <c r="U177" s="182"/>
      <c r="V177" s="226"/>
      <c r="W177" s="226"/>
      <c r="X177" s="226"/>
      <c r="Y177" s="182"/>
      <c r="Z177" s="182"/>
      <c r="AA177" s="182"/>
      <c r="AB177" s="182"/>
      <c r="AC177" s="182"/>
      <c r="AD177" s="182"/>
      <c r="AE177" s="226"/>
      <c r="AF177" s="226"/>
      <c r="AG177" s="226"/>
      <c r="AH177" s="182"/>
      <c r="AI177" s="182"/>
      <c r="AJ177" s="186"/>
    </row>
    <row r="178" spans="1:36" s="3" customFormat="1" ht="20.25" x14ac:dyDescent="0.2">
      <c r="A178" s="267" t="s">
        <v>202</v>
      </c>
      <c r="B178" s="84" t="s">
        <v>32</v>
      </c>
      <c r="C178" s="84"/>
      <c r="D178" s="87"/>
      <c r="E178" s="87"/>
      <c r="F178" s="87"/>
      <c r="G178" s="87"/>
      <c r="H178" s="87"/>
      <c r="I178" s="85">
        <v>2023</v>
      </c>
      <c r="J178" s="182">
        <f t="shared" si="69"/>
        <v>6971.2</v>
      </c>
      <c r="K178" s="182">
        <v>5092</v>
      </c>
      <c r="L178" s="182">
        <v>1879.2</v>
      </c>
      <c r="M178" s="227"/>
      <c r="N178" s="227"/>
      <c r="O178" s="227"/>
      <c r="P178" s="182">
        <f t="shared" si="70"/>
        <v>6971.2</v>
      </c>
      <c r="Q178" s="182">
        <f t="shared" si="67"/>
        <v>5092</v>
      </c>
      <c r="R178" s="182">
        <f t="shared" si="68"/>
        <v>1879.2</v>
      </c>
      <c r="S178" s="182"/>
      <c r="T178" s="182"/>
      <c r="U178" s="182"/>
      <c r="V178" s="226"/>
      <c r="W178" s="226"/>
      <c r="X178" s="226"/>
      <c r="Y178" s="182"/>
      <c r="Z178" s="182"/>
      <c r="AA178" s="182"/>
      <c r="AB178" s="182"/>
      <c r="AC178" s="182"/>
      <c r="AD178" s="182"/>
      <c r="AE178" s="226"/>
      <c r="AF178" s="226"/>
      <c r="AG178" s="226"/>
      <c r="AH178" s="182"/>
      <c r="AI178" s="182"/>
      <c r="AJ178" s="186"/>
    </row>
    <row r="179" spans="1:36" s="3" customFormat="1" ht="20.25" x14ac:dyDescent="0.2">
      <c r="A179" s="267" t="s">
        <v>203</v>
      </c>
      <c r="B179" s="84" t="s">
        <v>33</v>
      </c>
      <c r="C179" s="84"/>
      <c r="D179" s="87"/>
      <c r="E179" s="87"/>
      <c r="F179" s="87"/>
      <c r="G179" s="87"/>
      <c r="H179" s="87"/>
      <c r="I179" s="85">
        <v>2023</v>
      </c>
      <c r="J179" s="182">
        <f t="shared" si="69"/>
        <v>6971.2</v>
      </c>
      <c r="K179" s="182">
        <v>5092</v>
      </c>
      <c r="L179" s="182">
        <v>1879.2</v>
      </c>
      <c r="M179" s="227"/>
      <c r="N179" s="227"/>
      <c r="O179" s="227"/>
      <c r="P179" s="182">
        <f t="shared" si="70"/>
        <v>6971.2</v>
      </c>
      <c r="Q179" s="182">
        <f t="shared" si="67"/>
        <v>5092</v>
      </c>
      <c r="R179" s="182">
        <f t="shared" si="68"/>
        <v>1879.2</v>
      </c>
      <c r="S179" s="182"/>
      <c r="T179" s="182"/>
      <c r="U179" s="182"/>
      <c r="V179" s="226"/>
      <c r="W179" s="226"/>
      <c r="X179" s="226"/>
      <c r="Y179" s="182"/>
      <c r="Z179" s="182"/>
      <c r="AA179" s="182"/>
      <c r="AB179" s="182"/>
      <c r="AC179" s="182"/>
      <c r="AD179" s="182"/>
      <c r="AE179" s="226"/>
      <c r="AF179" s="226"/>
      <c r="AG179" s="226"/>
      <c r="AH179" s="182"/>
      <c r="AI179" s="182"/>
      <c r="AJ179" s="186"/>
    </row>
    <row r="180" spans="1:36" s="3" customFormat="1" ht="20.25" x14ac:dyDescent="0.2">
      <c r="A180" s="267" t="s">
        <v>204</v>
      </c>
      <c r="B180" s="84" t="s">
        <v>34</v>
      </c>
      <c r="C180" s="84"/>
      <c r="D180" s="87"/>
      <c r="E180" s="87"/>
      <c r="F180" s="87"/>
      <c r="G180" s="87"/>
      <c r="H180" s="87"/>
      <c r="I180" s="85">
        <v>2023</v>
      </c>
      <c r="J180" s="182">
        <f t="shared" si="69"/>
        <v>6971.2</v>
      </c>
      <c r="K180" s="182">
        <v>5092</v>
      </c>
      <c r="L180" s="182">
        <v>1879.2</v>
      </c>
      <c r="M180" s="226"/>
      <c r="N180" s="226"/>
      <c r="O180" s="226"/>
      <c r="P180" s="182">
        <f t="shared" si="70"/>
        <v>6971.2</v>
      </c>
      <c r="Q180" s="182">
        <f t="shared" si="67"/>
        <v>5092</v>
      </c>
      <c r="R180" s="182">
        <f t="shared" si="68"/>
        <v>1879.2</v>
      </c>
      <c r="S180" s="182"/>
      <c r="T180" s="182"/>
      <c r="U180" s="182"/>
      <c r="V180" s="226"/>
      <c r="W180" s="226"/>
      <c r="X180" s="226"/>
      <c r="Y180" s="182"/>
      <c r="Z180" s="182"/>
      <c r="AA180" s="182"/>
      <c r="AB180" s="182"/>
      <c r="AC180" s="182"/>
      <c r="AD180" s="182"/>
      <c r="AE180" s="226"/>
      <c r="AF180" s="226"/>
      <c r="AG180" s="226"/>
      <c r="AH180" s="182"/>
      <c r="AI180" s="182"/>
      <c r="AJ180" s="186"/>
    </row>
    <row r="181" spans="1:36" s="3" customFormat="1" ht="20.25" x14ac:dyDescent="0.2">
      <c r="A181" s="267" t="s">
        <v>205</v>
      </c>
      <c r="B181" s="84" t="s">
        <v>35</v>
      </c>
      <c r="C181" s="84"/>
      <c r="D181" s="87"/>
      <c r="E181" s="87"/>
      <c r="F181" s="87"/>
      <c r="G181" s="87"/>
      <c r="H181" s="87"/>
      <c r="I181" s="85">
        <v>2025</v>
      </c>
      <c r="J181" s="182"/>
      <c r="K181" s="182"/>
      <c r="L181" s="182"/>
      <c r="M181" s="226"/>
      <c r="N181" s="226"/>
      <c r="O181" s="226"/>
      <c r="P181" s="182"/>
      <c r="Q181" s="182"/>
      <c r="R181" s="182"/>
      <c r="S181" s="182"/>
      <c r="T181" s="182"/>
      <c r="U181" s="182"/>
      <c r="V181" s="226"/>
      <c r="W181" s="226"/>
      <c r="X181" s="226"/>
      <c r="Y181" s="182"/>
      <c r="Z181" s="182"/>
      <c r="AA181" s="182"/>
      <c r="AB181" s="182">
        <f>AC181+AD181</f>
        <v>5410.1</v>
      </c>
      <c r="AC181" s="182">
        <v>5288.3</v>
      </c>
      <c r="AD181" s="186">
        <v>121.8</v>
      </c>
      <c r="AE181" s="226"/>
      <c r="AF181" s="226"/>
      <c r="AG181" s="226"/>
      <c r="AH181" s="182">
        <f>AI181+AJ181</f>
        <v>5410.1</v>
      </c>
      <c r="AI181" s="182">
        <f>AC181+AF181</f>
        <v>5288.3</v>
      </c>
      <c r="AJ181" s="186">
        <f>AD181+AG181</f>
        <v>121.8</v>
      </c>
    </row>
    <row r="182" spans="1:36" s="3" customFormat="1" ht="20.25" x14ac:dyDescent="0.2">
      <c r="A182" s="267" t="s">
        <v>206</v>
      </c>
      <c r="B182" s="84" t="s">
        <v>36</v>
      </c>
      <c r="C182" s="84"/>
      <c r="D182" s="87"/>
      <c r="E182" s="87"/>
      <c r="F182" s="87"/>
      <c r="G182" s="87"/>
      <c r="H182" s="87"/>
      <c r="I182" s="85">
        <v>2023</v>
      </c>
      <c r="J182" s="182">
        <f>K182+L182</f>
        <v>25066.5</v>
      </c>
      <c r="K182" s="182">
        <v>10248.700000000001</v>
      </c>
      <c r="L182" s="182">
        <v>14817.8</v>
      </c>
      <c r="M182" s="226"/>
      <c r="N182" s="226"/>
      <c r="O182" s="226"/>
      <c r="P182" s="182">
        <f>Q182+R182</f>
        <v>25066.5</v>
      </c>
      <c r="Q182" s="182">
        <f t="shared" ref="Q182:Q196" si="71">K182+N182</f>
        <v>10248.700000000001</v>
      </c>
      <c r="R182" s="182">
        <f>L182+O182</f>
        <v>14817.8</v>
      </c>
      <c r="S182" s="182"/>
      <c r="T182" s="182"/>
      <c r="U182" s="182"/>
      <c r="V182" s="226"/>
      <c r="W182" s="226"/>
      <c r="X182" s="226"/>
      <c r="Y182" s="182"/>
      <c r="Z182" s="182"/>
      <c r="AA182" s="182"/>
      <c r="AB182" s="182"/>
      <c r="AC182" s="182"/>
      <c r="AD182" s="182"/>
      <c r="AE182" s="226"/>
      <c r="AF182" s="226"/>
      <c r="AG182" s="226"/>
      <c r="AH182" s="182"/>
      <c r="AI182" s="182"/>
      <c r="AJ182" s="186"/>
    </row>
    <row r="183" spans="1:36" s="3" customFormat="1" ht="20.25" x14ac:dyDescent="0.2">
      <c r="A183" s="267" t="s">
        <v>207</v>
      </c>
      <c r="B183" s="84" t="s">
        <v>37</v>
      </c>
      <c r="C183" s="84"/>
      <c r="D183" s="87"/>
      <c r="E183" s="87"/>
      <c r="F183" s="87"/>
      <c r="G183" s="87"/>
      <c r="H183" s="87"/>
      <c r="I183" s="85">
        <v>2023</v>
      </c>
      <c r="J183" s="182">
        <f t="shared" ref="J183:J196" si="72">K183+L183</f>
        <v>6971.2</v>
      </c>
      <c r="K183" s="182">
        <v>5092</v>
      </c>
      <c r="L183" s="182">
        <v>1879.2</v>
      </c>
      <c r="M183" s="226"/>
      <c r="N183" s="226"/>
      <c r="O183" s="226"/>
      <c r="P183" s="182">
        <f t="shared" ref="P183:P215" si="73">Q183+R183</f>
        <v>6971.2</v>
      </c>
      <c r="Q183" s="182">
        <f t="shared" si="71"/>
        <v>5092</v>
      </c>
      <c r="R183" s="182">
        <f t="shared" ref="R183:R196" si="74">L183+O183</f>
        <v>1879.2</v>
      </c>
      <c r="S183" s="182"/>
      <c r="T183" s="182"/>
      <c r="U183" s="182"/>
      <c r="V183" s="226"/>
      <c r="W183" s="226"/>
      <c r="X183" s="226"/>
      <c r="Y183" s="182"/>
      <c r="Z183" s="182"/>
      <c r="AA183" s="182"/>
      <c r="AB183" s="182"/>
      <c r="AC183" s="182"/>
      <c r="AD183" s="182"/>
      <c r="AE183" s="226"/>
      <c r="AF183" s="226"/>
      <c r="AG183" s="226"/>
      <c r="AH183" s="182"/>
      <c r="AI183" s="182"/>
      <c r="AJ183" s="186"/>
    </row>
    <row r="184" spans="1:36" s="3" customFormat="1" ht="20.25" customHeight="1" x14ac:dyDescent="0.2">
      <c r="A184" s="267" t="s">
        <v>208</v>
      </c>
      <c r="B184" s="84" t="s">
        <v>38</v>
      </c>
      <c r="C184" s="84"/>
      <c r="D184" s="87"/>
      <c r="E184" s="87"/>
      <c r="F184" s="87"/>
      <c r="G184" s="87"/>
      <c r="H184" s="87"/>
      <c r="I184" s="85">
        <v>2023</v>
      </c>
      <c r="J184" s="182">
        <f t="shared" si="72"/>
        <v>6971.2</v>
      </c>
      <c r="K184" s="182">
        <v>5092</v>
      </c>
      <c r="L184" s="182">
        <v>1879.2</v>
      </c>
      <c r="M184" s="226"/>
      <c r="N184" s="226"/>
      <c r="O184" s="226"/>
      <c r="P184" s="182">
        <f t="shared" si="73"/>
        <v>6971.2</v>
      </c>
      <c r="Q184" s="182">
        <f t="shared" si="71"/>
        <v>5092</v>
      </c>
      <c r="R184" s="182">
        <f t="shared" si="74"/>
        <v>1879.2</v>
      </c>
      <c r="S184" s="182"/>
      <c r="T184" s="182"/>
      <c r="U184" s="182"/>
      <c r="V184" s="226"/>
      <c r="W184" s="226"/>
      <c r="X184" s="226"/>
      <c r="Y184" s="182"/>
      <c r="Z184" s="182"/>
      <c r="AA184" s="182"/>
      <c r="AB184" s="182"/>
      <c r="AC184" s="182"/>
      <c r="AD184" s="182"/>
      <c r="AE184" s="226"/>
      <c r="AF184" s="226"/>
      <c r="AG184" s="226"/>
      <c r="AH184" s="182"/>
      <c r="AI184" s="182"/>
      <c r="AJ184" s="186"/>
    </row>
    <row r="185" spans="1:36" s="3" customFormat="1" ht="20.25" customHeight="1" x14ac:dyDescent="0.2">
      <c r="A185" s="267" t="s">
        <v>209</v>
      </c>
      <c r="B185" s="84" t="s">
        <v>39</v>
      </c>
      <c r="C185" s="84"/>
      <c r="D185" s="87"/>
      <c r="E185" s="87"/>
      <c r="F185" s="87"/>
      <c r="G185" s="87"/>
      <c r="H185" s="87"/>
      <c r="I185" s="85">
        <v>2023</v>
      </c>
      <c r="J185" s="182">
        <f t="shared" si="72"/>
        <v>6971.2</v>
      </c>
      <c r="K185" s="182">
        <v>5092</v>
      </c>
      <c r="L185" s="182">
        <v>1879.2</v>
      </c>
      <c r="M185" s="227"/>
      <c r="N185" s="227"/>
      <c r="O185" s="227"/>
      <c r="P185" s="182">
        <f t="shared" si="73"/>
        <v>6971.2</v>
      </c>
      <c r="Q185" s="182">
        <f t="shared" si="71"/>
        <v>5092</v>
      </c>
      <c r="R185" s="182">
        <f t="shared" si="74"/>
        <v>1879.2</v>
      </c>
      <c r="S185" s="182"/>
      <c r="T185" s="182"/>
      <c r="U185" s="182"/>
      <c r="V185" s="226"/>
      <c r="W185" s="226"/>
      <c r="X185" s="226"/>
      <c r="Y185" s="182"/>
      <c r="Z185" s="182"/>
      <c r="AA185" s="182"/>
      <c r="AB185" s="182"/>
      <c r="AC185" s="182"/>
      <c r="AD185" s="182"/>
      <c r="AE185" s="226"/>
      <c r="AF185" s="226"/>
      <c r="AG185" s="226"/>
      <c r="AH185" s="182"/>
      <c r="AI185" s="182"/>
      <c r="AJ185" s="186"/>
    </row>
    <row r="186" spans="1:36" s="3" customFormat="1" ht="19.5" customHeight="1" x14ac:dyDescent="0.2">
      <c r="A186" s="267" t="s">
        <v>210</v>
      </c>
      <c r="B186" s="84" t="s">
        <v>40</v>
      </c>
      <c r="C186" s="84"/>
      <c r="D186" s="87"/>
      <c r="E186" s="87"/>
      <c r="F186" s="87"/>
      <c r="G186" s="87"/>
      <c r="H186" s="87"/>
      <c r="I186" s="85">
        <v>2023</v>
      </c>
      <c r="J186" s="182">
        <f t="shared" si="72"/>
        <v>6971.2000000000007</v>
      </c>
      <c r="K186" s="182">
        <v>5092.1000000000004</v>
      </c>
      <c r="L186" s="187">
        <v>1879.1</v>
      </c>
      <c r="M186" s="227"/>
      <c r="N186" s="227"/>
      <c r="O186" s="227"/>
      <c r="P186" s="182">
        <f t="shared" si="73"/>
        <v>6971.2000000000007</v>
      </c>
      <c r="Q186" s="182">
        <f t="shared" si="71"/>
        <v>5092.1000000000004</v>
      </c>
      <c r="R186" s="182">
        <f t="shared" si="74"/>
        <v>1879.1</v>
      </c>
      <c r="S186" s="182"/>
      <c r="T186" s="182"/>
      <c r="U186" s="182"/>
      <c r="V186" s="226"/>
      <c r="W186" s="226"/>
      <c r="X186" s="226"/>
      <c r="Y186" s="182"/>
      <c r="Z186" s="182"/>
      <c r="AA186" s="182"/>
      <c r="AB186" s="182"/>
      <c r="AC186" s="182"/>
      <c r="AD186" s="182"/>
      <c r="AE186" s="226"/>
      <c r="AF186" s="226"/>
      <c r="AG186" s="226"/>
      <c r="AH186" s="182"/>
      <c r="AI186" s="182"/>
      <c r="AJ186" s="186"/>
    </row>
    <row r="187" spans="1:36" s="3" customFormat="1" ht="19.5" customHeight="1" x14ac:dyDescent="0.2">
      <c r="A187" s="267" t="s">
        <v>211</v>
      </c>
      <c r="B187" s="84" t="s">
        <v>42</v>
      </c>
      <c r="C187" s="84"/>
      <c r="D187" s="87"/>
      <c r="E187" s="87"/>
      <c r="F187" s="87"/>
      <c r="G187" s="87"/>
      <c r="H187" s="87"/>
      <c r="I187" s="85">
        <v>2023</v>
      </c>
      <c r="J187" s="182">
        <f t="shared" si="72"/>
        <v>6971.2000000000007</v>
      </c>
      <c r="K187" s="182">
        <v>5092.1000000000004</v>
      </c>
      <c r="L187" s="187">
        <v>1879.1</v>
      </c>
      <c r="M187" s="227"/>
      <c r="N187" s="227"/>
      <c r="O187" s="227"/>
      <c r="P187" s="182">
        <f t="shared" si="73"/>
        <v>6971.2000000000007</v>
      </c>
      <c r="Q187" s="182">
        <f t="shared" si="71"/>
        <v>5092.1000000000004</v>
      </c>
      <c r="R187" s="182">
        <f t="shared" si="74"/>
        <v>1879.1</v>
      </c>
      <c r="S187" s="182"/>
      <c r="T187" s="182"/>
      <c r="U187" s="182"/>
      <c r="V187" s="226"/>
      <c r="W187" s="226"/>
      <c r="X187" s="226"/>
      <c r="Y187" s="182"/>
      <c r="Z187" s="182"/>
      <c r="AA187" s="182"/>
      <c r="AB187" s="182"/>
      <c r="AC187" s="182"/>
      <c r="AD187" s="182"/>
      <c r="AE187" s="226"/>
      <c r="AF187" s="226"/>
      <c r="AG187" s="226"/>
      <c r="AH187" s="182"/>
      <c r="AI187" s="182"/>
      <c r="AJ187" s="186"/>
    </row>
    <row r="188" spans="1:36" s="3" customFormat="1" ht="19.5" customHeight="1" x14ac:dyDescent="0.2">
      <c r="A188" s="267" t="s">
        <v>212</v>
      </c>
      <c r="B188" s="84" t="s">
        <v>43</v>
      </c>
      <c r="C188" s="84"/>
      <c r="D188" s="87"/>
      <c r="E188" s="87"/>
      <c r="F188" s="87"/>
      <c r="G188" s="87"/>
      <c r="H188" s="87"/>
      <c r="I188" s="85">
        <v>2023</v>
      </c>
      <c r="J188" s="182">
        <f t="shared" si="72"/>
        <v>6971.2000000000007</v>
      </c>
      <c r="K188" s="182">
        <v>5092.1000000000004</v>
      </c>
      <c r="L188" s="187">
        <v>1879.1</v>
      </c>
      <c r="M188" s="227"/>
      <c r="N188" s="227"/>
      <c r="O188" s="227"/>
      <c r="P188" s="182">
        <f t="shared" si="73"/>
        <v>6971.2000000000007</v>
      </c>
      <c r="Q188" s="182">
        <f t="shared" si="71"/>
        <v>5092.1000000000004</v>
      </c>
      <c r="R188" s="182">
        <f t="shared" si="74"/>
        <v>1879.1</v>
      </c>
      <c r="S188" s="182"/>
      <c r="T188" s="182"/>
      <c r="U188" s="182"/>
      <c r="V188" s="226"/>
      <c r="W188" s="226"/>
      <c r="X188" s="226"/>
      <c r="Y188" s="182"/>
      <c r="Z188" s="182"/>
      <c r="AA188" s="182"/>
      <c r="AB188" s="182"/>
      <c r="AC188" s="182"/>
      <c r="AD188" s="182"/>
      <c r="AE188" s="226"/>
      <c r="AF188" s="226"/>
      <c r="AG188" s="226"/>
      <c r="AH188" s="182"/>
      <c r="AI188" s="182"/>
      <c r="AJ188" s="186"/>
    </row>
    <row r="189" spans="1:36" s="3" customFormat="1" ht="19.5" customHeight="1" x14ac:dyDescent="0.2">
      <c r="A189" s="267" t="s">
        <v>213</v>
      </c>
      <c r="B189" s="84" t="s">
        <v>44</v>
      </c>
      <c r="C189" s="84"/>
      <c r="D189" s="87"/>
      <c r="E189" s="87"/>
      <c r="F189" s="87"/>
      <c r="G189" s="87"/>
      <c r="H189" s="87"/>
      <c r="I189" s="85">
        <v>2023</v>
      </c>
      <c r="J189" s="182">
        <f t="shared" si="72"/>
        <v>6971.2000000000007</v>
      </c>
      <c r="K189" s="182">
        <v>5092.1000000000004</v>
      </c>
      <c r="L189" s="187">
        <v>1879.1</v>
      </c>
      <c r="M189" s="227"/>
      <c r="N189" s="227"/>
      <c r="O189" s="227"/>
      <c r="P189" s="182">
        <f t="shared" si="73"/>
        <v>6971.2000000000007</v>
      </c>
      <c r="Q189" s="182">
        <f t="shared" si="71"/>
        <v>5092.1000000000004</v>
      </c>
      <c r="R189" s="182">
        <f t="shared" si="74"/>
        <v>1879.1</v>
      </c>
      <c r="S189" s="182"/>
      <c r="T189" s="182"/>
      <c r="U189" s="182"/>
      <c r="V189" s="226"/>
      <c r="W189" s="226"/>
      <c r="X189" s="226"/>
      <c r="Y189" s="182"/>
      <c r="Z189" s="182"/>
      <c r="AA189" s="182"/>
      <c r="AB189" s="182"/>
      <c r="AC189" s="182"/>
      <c r="AD189" s="182"/>
      <c r="AE189" s="226"/>
      <c r="AF189" s="226"/>
      <c r="AG189" s="226"/>
      <c r="AH189" s="182"/>
      <c r="AI189" s="182"/>
      <c r="AJ189" s="186"/>
    </row>
    <row r="190" spans="1:36" s="3" customFormat="1" ht="19.5" customHeight="1" x14ac:dyDescent="0.2">
      <c r="A190" s="267" t="s">
        <v>214</v>
      </c>
      <c r="B190" s="84" t="s">
        <v>45</v>
      </c>
      <c r="C190" s="84"/>
      <c r="D190" s="87"/>
      <c r="E190" s="87"/>
      <c r="F190" s="87"/>
      <c r="G190" s="87"/>
      <c r="H190" s="87"/>
      <c r="I190" s="85">
        <v>2023</v>
      </c>
      <c r="J190" s="182">
        <f t="shared" si="72"/>
        <v>6971.2000000000007</v>
      </c>
      <c r="K190" s="182">
        <v>5092.1000000000004</v>
      </c>
      <c r="L190" s="187">
        <v>1879.1</v>
      </c>
      <c r="M190" s="227"/>
      <c r="N190" s="227"/>
      <c r="O190" s="227"/>
      <c r="P190" s="182">
        <f t="shared" si="73"/>
        <v>6971.2000000000007</v>
      </c>
      <c r="Q190" s="182">
        <f t="shared" si="71"/>
        <v>5092.1000000000004</v>
      </c>
      <c r="R190" s="182">
        <f t="shared" si="74"/>
        <v>1879.1</v>
      </c>
      <c r="S190" s="182"/>
      <c r="T190" s="182"/>
      <c r="U190" s="182"/>
      <c r="V190" s="226"/>
      <c r="W190" s="226"/>
      <c r="X190" s="226"/>
      <c r="Y190" s="182"/>
      <c r="Z190" s="182"/>
      <c r="AA190" s="182"/>
      <c r="AB190" s="182"/>
      <c r="AC190" s="182"/>
      <c r="AD190" s="182"/>
      <c r="AE190" s="226"/>
      <c r="AF190" s="226"/>
      <c r="AG190" s="226"/>
      <c r="AH190" s="182"/>
      <c r="AI190" s="182"/>
      <c r="AJ190" s="186"/>
    </row>
    <row r="191" spans="1:36" s="3" customFormat="1" ht="19.5" customHeight="1" x14ac:dyDescent="0.2">
      <c r="A191" s="267" t="s">
        <v>215</v>
      </c>
      <c r="B191" s="84" t="s">
        <v>46</v>
      </c>
      <c r="C191" s="84"/>
      <c r="D191" s="87"/>
      <c r="E191" s="87"/>
      <c r="F191" s="87"/>
      <c r="G191" s="87"/>
      <c r="H191" s="87"/>
      <c r="I191" s="85">
        <v>2023</v>
      </c>
      <c r="J191" s="182">
        <f t="shared" si="72"/>
        <v>6971.2000000000007</v>
      </c>
      <c r="K191" s="182">
        <v>5092.1000000000004</v>
      </c>
      <c r="L191" s="187">
        <v>1879.1</v>
      </c>
      <c r="M191" s="227"/>
      <c r="N191" s="227"/>
      <c r="O191" s="227"/>
      <c r="P191" s="182">
        <f t="shared" si="73"/>
        <v>6971.2000000000007</v>
      </c>
      <c r="Q191" s="182">
        <f t="shared" si="71"/>
        <v>5092.1000000000004</v>
      </c>
      <c r="R191" s="182">
        <f t="shared" si="74"/>
        <v>1879.1</v>
      </c>
      <c r="S191" s="182"/>
      <c r="T191" s="182"/>
      <c r="U191" s="182"/>
      <c r="V191" s="226"/>
      <c r="W191" s="226"/>
      <c r="X191" s="226"/>
      <c r="Y191" s="182"/>
      <c r="Z191" s="182"/>
      <c r="AA191" s="182"/>
      <c r="AB191" s="182"/>
      <c r="AC191" s="182"/>
      <c r="AD191" s="182"/>
      <c r="AE191" s="226"/>
      <c r="AF191" s="226"/>
      <c r="AG191" s="226"/>
      <c r="AH191" s="182"/>
      <c r="AI191" s="182"/>
      <c r="AJ191" s="186"/>
    </row>
    <row r="192" spans="1:36" s="3" customFormat="1" ht="18" customHeight="1" x14ac:dyDescent="0.2">
      <c r="A192" s="267" t="s">
        <v>216</v>
      </c>
      <c r="B192" s="84" t="s">
        <v>47</v>
      </c>
      <c r="C192" s="84"/>
      <c r="D192" s="87"/>
      <c r="E192" s="87"/>
      <c r="F192" s="87"/>
      <c r="G192" s="87"/>
      <c r="H192" s="87"/>
      <c r="I192" s="85">
        <v>2023</v>
      </c>
      <c r="J192" s="182">
        <f t="shared" si="72"/>
        <v>6971.2000000000007</v>
      </c>
      <c r="K192" s="182">
        <v>5092.1000000000004</v>
      </c>
      <c r="L192" s="187">
        <v>1879.1</v>
      </c>
      <c r="M192" s="227"/>
      <c r="N192" s="227"/>
      <c r="O192" s="227"/>
      <c r="P192" s="182">
        <f t="shared" si="73"/>
        <v>6971.2000000000007</v>
      </c>
      <c r="Q192" s="182">
        <f t="shared" si="71"/>
        <v>5092.1000000000004</v>
      </c>
      <c r="R192" s="182">
        <f t="shared" si="74"/>
        <v>1879.1</v>
      </c>
      <c r="S192" s="182"/>
      <c r="T192" s="182"/>
      <c r="U192" s="182"/>
      <c r="V192" s="226"/>
      <c r="W192" s="226"/>
      <c r="X192" s="226"/>
      <c r="Y192" s="182"/>
      <c r="Z192" s="182"/>
      <c r="AA192" s="182"/>
      <c r="AB192" s="182"/>
      <c r="AC192" s="182"/>
      <c r="AD192" s="182"/>
      <c r="AE192" s="226"/>
      <c r="AF192" s="226"/>
      <c r="AG192" s="226"/>
      <c r="AH192" s="182"/>
      <c r="AI192" s="182"/>
      <c r="AJ192" s="186"/>
    </row>
    <row r="193" spans="1:36" s="3" customFormat="1" ht="18.75" customHeight="1" x14ac:dyDescent="0.2">
      <c r="A193" s="267" t="s">
        <v>217</v>
      </c>
      <c r="B193" s="84" t="s">
        <v>48</v>
      </c>
      <c r="C193" s="84"/>
      <c r="D193" s="87"/>
      <c r="E193" s="87"/>
      <c r="F193" s="87"/>
      <c r="G193" s="87"/>
      <c r="H193" s="87"/>
      <c r="I193" s="85">
        <v>2023</v>
      </c>
      <c r="J193" s="182">
        <f t="shared" si="72"/>
        <v>6971.2000000000007</v>
      </c>
      <c r="K193" s="182">
        <v>5092.1000000000004</v>
      </c>
      <c r="L193" s="187">
        <v>1879.1</v>
      </c>
      <c r="M193" s="227"/>
      <c r="N193" s="227"/>
      <c r="O193" s="227"/>
      <c r="P193" s="182">
        <f t="shared" si="73"/>
        <v>6971.2000000000007</v>
      </c>
      <c r="Q193" s="182">
        <f t="shared" si="71"/>
        <v>5092.1000000000004</v>
      </c>
      <c r="R193" s="182">
        <f t="shared" si="74"/>
        <v>1879.1</v>
      </c>
      <c r="S193" s="182"/>
      <c r="T193" s="182"/>
      <c r="U193" s="182"/>
      <c r="V193" s="226"/>
      <c r="W193" s="226"/>
      <c r="X193" s="226"/>
      <c r="Y193" s="182"/>
      <c r="Z193" s="182"/>
      <c r="AA193" s="182"/>
      <c r="AB193" s="182"/>
      <c r="AC193" s="182"/>
      <c r="AD193" s="182"/>
      <c r="AE193" s="226"/>
      <c r="AF193" s="226"/>
      <c r="AG193" s="226"/>
      <c r="AH193" s="182"/>
      <c r="AI193" s="182"/>
      <c r="AJ193" s="186"/>
    </row>
    <row r="194" spans="1:36" s="3" customFormat="1" ht="20.25" x14ac:dyDescent="0.2">
      <c r="A194" s="267" t="s">
        <v>218</v>
      </c>
      <c r="B194" s="84" t="s">
        <v>49</v>
      </c>
      <c r="C194" s="84"/>
      <c r="D194" s="87"/>
      <c r="E194" s="87"/>
      <c r="F194" s="87"/>
      <c r="G194" s="87"/>
      <c r="H194" s="87"/>
      <c r="I194" s="85">
        <v>2023</v>
      </c>
      <c r="J194" s="182">
        <f t="shared" si="72"/>
        <v>6971.2000000000007</v>
      </c>
      <c r="K194" s="182">
        <v>5092.1000000000004</v>
      </c>
      <c r="L194" s="187">
        <v>1879.1</v>
      </c>
      <c r="M194" s="227"/>
      <c r="N194" s="227"/>
      <c r="O194" s="227"/>
      <c r="P194" s="182">
        <f t="shared" si="73"/>
        <v>6971.2000000000007</v>
      </c>
      <c r="Q194" s="182">
        <f t="shared" si="71"/>
        <v>5092.1000000000004</v>
      </c>
      <c r="R194" s="182">
        <f t="shared" si="74"/>
        <v>1879.1</v>
      </c>
      <c r="S194" s="182"/>
      <c r="T194" s="182"/>
      <c r="U194" s="182"/>
      <c r="V194" s="226"/>
      <c r="W194" s="226"/>
      <c r="X194" s="226"/>
      <c r="Y194" s="182"/>
      <c r="Z194" s="182"/>
      <c r="AA194" s="182"/>
      <c r="AB194" s="182"/>
      <c r="AC194" s="182"/>
      <c r="AD194" s="182"/>
      <c r="AE194" s="226"/>
      <c r="AF194" s="226"/>
      <c r="AG194" s="226"/>
      <c r="AH194" s="182"/>
      <c r="AI194" s="182"/>
      <c r="AJ194" s="186"/>
    </row>
    <row r="195" spans="1:36" s="3" customFormat="1" ht="20.25" x14ac:dyDescent="0.2">
      <c r="A195" s="267" t="s">
        <v>219</v>
      </c>
      <c r="B195" s="84" t="s">
        <v>50</v>
      </c>
      <c r="C195" s="84"/>
      <c r="D195" s="87"/>
      <c r="E195" s="87"/>
      <c r="F195" s="87"/>
      <c r="G195" s="87"/>
      <c r="H195" s="87"/>
      <c r="I195" s="85">
        <v>2023</v>
      </c>
      <c r="J195" s="182">
        <f t="shared" si="72"/>
        <v>6971.2000000000007</v>
      </c>
      <c r="K195" s="182">
        <v>5092.1000000000004</v>
      </c>
      <c r="L195" s="187">
        <v>1879.1</v>
      </c>
      <c r="M195" s="227"/>
      <c r="N195" s="227"/>
      <c r="O195" s="227"/>
      <c r="P195" s="182">
        <f t="shared" si="73"/>
        <v>6971.2000000000007</v>
      </c>
      <c r="Q195" s="182">
        <f t="shared" si="71"/>
        <v>5092.1000000000004</v>
      </c>
      <c r="R195" s="182">
        <f t="shared" si="74"/>
        <v>1879.1</v>
      </c>
      <c r="S195" s="182"/>
      <c r="T195" s="182"/>
      <c r="U195" s="182"/>
      <c r="V195" s="226"/>
      <c r="W195" s="226"/>
      <c r="X195" s="226"/>
      <c r="Y195" s="182"/>
      <c r="Z195" s="182"/>
      <c r="AA195" s="182"/>
      <c r="AB195" s="182"/>
      <c r="AC195" s="182"/>
      <c r="AD195" s="182"/>
      <c r="AE195" s="226"/>
      <c r="AF195" s="226"/>
      <c r="AG195" s="226"/>
      <c r="AH195" s="182"/>
      <c r="AI195" s="182"/>
      <c r="AJ195" s="186"/>
    </row>
    <row r="196" spans="1:36" s="3" customFormat="1" ht="20.25" x14ac:dyDescent="0.2">
      <c r="A196" s="267" t="s">
        <v>220</v>
      </c>
      <c r="B196" s="84" t="s">
        <v>623</v>
      </c>
      <c r="C196" s="84"/>
      <c r="D196" s="87"/>
      <c r="E196" s="87"/>
      <c r="F196" s="87"/>
      <c r="G196" s="87"/>
      <c r="H196" s="87"/>
      <c r="I196" s="85">
        <v>2023</v>
      </c>
      <c r="J196" s="182">
        <f t="shared" si="72"/>
        <v>6971.2000000000007</v>
      </c>
      <c r="K196" s="182">
        <v>5092.1000000000004</v>
      </c>
      <c r="L196" s="187">
        <v>1879.1</v>
      </c>
      <c r="M196" s="226"/>
      <c r="N196" s="226"/>
      <c r="O196" s="226"/>
      <c r="P196" s="182">
        <f t="shared" si="73"/>
        <v>6971.2000000000007</v>
      </c>
      <c r="Q196" s="182">
        <f t="shared" si="71"/>
        <v>5092.1000000000004</v>
      </c>
      <c r="R196" s="182">
        <f t="shared" si="74"/>
        <v>1879.1</v>
      </c>
      <c r="S196" s="74"/>
      <c r="T196" s="74"/>
      <c r="U196" s="74"/>
      <c r="V196" s="226"/>
      <c r="W196" s="226"/>
      <c r="X196" s="226"/>
      <c r="Y196" s="182"/>
      <c r="Z196" s="182"/>
      <c r="AA196" s="182"/>
      <c r="AB196" s="182"/>
      <c r="AC196" s="182"/>
      <c r="AD196" s="182"/>
      <c r="AE196" s="226"/>
      <c r="AF196" s="226"/>
      <c r="AG196" s="226"/>
      <c r="AH196" s="182"/>
      <c r="AI196" s="182"/>
      <c r="AJ196" s="186"/>
    </row>
    <row r="197" spans="1:36" s="3" customFormat="1" ht="20.25" x14ac:dyDescent="0.2">
      <c r="A197" s="267" t="s">
        <v>221</v>
      </c>
      <c r="B197" s="84" t="s">
        <v>41</v>
      </c>
      <c r="C197" s="84"/>
      <c r="D197" s="87"/>
      <c r="E197" s="87"/>
      <c r="F197" s="87"/>
      <c r="G197" s="87"/>
      <c r="H197" s="87"/>
      <c r="I197" s="85">
        <v>2023</v>
      </c>
      <c r="J197" s="182"/>
      <c r="K197" s="182"/>
      <c r="L197" s="182"/>
      <c r="M197" s="226">
        <f t="shared" ref="M197:M215" si="75">N197+O197</f>
        <v>6971.21</v>
      </c>
      <c r="N197" s="226">
        <v>5790.5846300000003</v>
      </c>
      <c r="O197" s="226">
        <f>133.44537+1047.18</f>
        <v>1180.62537</v>
      </c>
      <c r="P197" s="182">
        <f t="shared" si="73"/>
        <v>6971.21</v>
      </c>
      <c r="Q197" s="74">
        <f>K197+N197</f>
        <v>5790.5846300000003</v>
      </c>
      <c r="R197" s="74">
        <f>L197+O197</f>
        <v>1180.62537</v>
      </c>
      <c r="S197" s="182">
        <f>T197+U197</f>
        <v>5923.7</v>
      </c>
      <c r="T197" s="182">
        <v>5790.2</v>
      </c>
      <c r="U197" s="182">
        <v>133.5</v>
      </c>
      <c r="V197" s="226">
        <f t="shared" ref="V197:V215" si="76">W197+X197</f>
        <v>-5923.7</v>
      </c>
      <c r="W197" s="226">
        <v>-5790.2</v>
      </c>
      <c r="X197" s="226">
        <v>-133.5</v>
      </c>
      <c r="Y197" s="182"/>
      <c r="Z197" s="182"/>
      <c r="AA197" s="182"/>
      <c r="AB197" s="182"/>
      <c r="AC197" s="182"/>
      <c r="AD197" s="182"/>
      <c r="AE197" s="226"/>
      <c r="AF197" s="226"/>
      <c r="AG197" s="226"/>
      <c r="AH197" s="182"/>
      <c r="AI197" s="182"/>
      <c r="AJ197" s="186"/>
    </row>
    <row r="198" spans="1:36" s="3" customFormat="1" ht="20.25" x14ac:dyDescent="0.2">
      <c r="A198" s="267" t="s">
        <v>222</v>
      </c>
      <c r="B198" s="84" t="s">
        <v>51</v>
      </c>
      <c r="C198" s="84"/>
      <c r="D198" s="87"/>
      <c r="E198" s="87"/>
      <c r="F198" s="87"/>
      <c r="G198" s="87"/>
      <c r="H198" s="87"/>
      <c r="I198" s="85">
        <v>2023</v>
      </c>
      <c r="J198" s="187"/>
      <c r="K198" s="187"/>
      <c r="L198" s="187"/>
      <c r="M198" s="226">
        <f t="shared" si="75"/>
        <v>6971.2089999999998</v>
      </c>
      <c r="N198" s="226">
        <v>5288.2500499999996</v>
      </c>
      <c r="O198" s="226">
        <f>121.86895+1561.09</f>
        <v>1682.95895</v>
      </c>
      <c r="P198" s="182">
        <f t="shared" si="73"/>
        <v>6971.2089999999998</v>
      </c>
      <c r="Q198" s="74">
        <f t="shared" ref="Q198:Q215" si="77">K198+N198</f>
        <v>5288.2500499999996</v>
      </c>
      <c r="R198" s="74">
        <f t="shared" ref="R198:R215" si="78">L198+O198</f>
        <v>1682.95895</v>
      </c>
      <c r="S198" s="182">
        <f t="shared" ref="S198:S215" si="79">T198+U198</f>
        <v>5410.2</v>
      </c>
      <c r="T198" s="182">
        <v>5288.3</v>
      </c>
      <c r="U198" s="182">
        <v>121.9</v>
      </c>
      <c r="V198" s="226">
        <f t="shared" si="76"/>
        <v>-5410.2</v>
      </c>
      <c r="W198" s="226">
        <v>-5288.3</v>
      </c>
      <c r="X198" s="226">
        <v>-121.9</v>
      </c>
      <c r="Y198" s="182"/>
      <c r="Z198" s="182"/>
      <c r="AA198" s="182"/>
      <c r="AB198" s="182"/>
      <c r="AC198" s="182"/>
      <c r="AD198" s="182"/>
      <c r="AE198" s="226"/>
      <c r="AF198" s="226"/>
      <c r="AG198" s="226"/>
      <c r="AH198" s="182"/>
      <c r="AI198" s="182"/>
      <c r="AJ198" s="186"/>
    </row>
    <row r="199" spans="1:36" s="3" customFormat="1" ht="20.25" x14ac:dyDescent="0.2">
      <c r="A199" s="267" t="s">
        <v>223</v>
      </c>
      <c r="B199" s="84" t="s">
        <v>52</v>
      </c>
      <c r="C199" s="84"/>
      <c r="D199" s="87"/>
      <c r="E199" s="87"/>
      <c r="F199" s="87"/>
      <c r="G199" s="87"/>
      <c r="H199" s="87"/>
      <c r="I199" s="85">
        <v>2023</v>
      </c>
      <c r="J199" s="187"/>
      <c r="K199" s="187"/>
      <c r="L199" s="187"/>
      <c r="M199" s="226">
        <f t="shared" si="75"/>
        <v>6971.2089999999998</v>
      </c>
      <c r="N199" s="226">
        <v>5288.2500499999996</v>
      </c>
      <c r="O199" s="226">
        <f t="shared" ref="O199:O200" si="80">121.86895+1561.09</f>
        <v>1682.95895</v>
      </c>
      <c r="P199" s="182">
        <f t="shared" si="73"/>
        <v>6971.2089999999998</v>
      </c>
      <c r="Q199" s="74">
        <f t="shared" si="77"/>
        <v>5288.2500499999996</v>
      </c>
      <c r="R199" s="74">
        <f t="shared" si="78"/>
        <v>1682.95895</v>
      </c>
      <c r="S199" s="182">
        <f t="shared" si="79"/>
        <v>5410.2</v>
      </c>
      <c r="T199" s="182">
        <v>5288.3</v>
      </c>
      <c r="U199" s="182">
        <v>121.9</v>
      </c>
      <c r="V199" s="226">
        <f t="shared" si="76"/>
        <v>-5410.2</v>
      </c>
      <c r="W199" s="226">
        <v>-5288.3</v>
      </c>
      <c r="X199" s="226">
        <v>-121.9</v>
      </c>
      <c r="Y199" s="182"/>
      <c r="Z199" s="182"/>
      <c r="AA199" s="182"/>
      <c r="AB199" s="182"/>
      <c r="AC199" s="182"/>
      <c r="AD199" s="182"/>
      <c r="AE199" s="226"/>
      <c r="AF199" s="226"/>
      <c r="AG199" s="226"/>
      <c r="AH199" s="182"/>
      <c r="AI199" s="182"/>
      <c r="AJ199" s="186"/>
    </row>
    <row r="200" spans="1:36" s="3" customFormat="1" ht="20.25" x14ac:dyDescent="0.2">
      <c r="A200" s="267" t="s">
        <v>224</v>
      </c>
      <c r="B200" s="84" t="s">
        <v>53</v>
      </c>
      <c r="C200" s="84"/>
      <c r="D200" s="87"/>
      <c r="E200" s="87"/>
      <c r="F200" s="87"/>
      <c r="G200" s="87"/>
      <c r="H200" s="87"/>
      <c r="I200" s="85">
        <v>2023</v>
      </c>
      <c r="J200" s="187"/>
      <c r="K200" s="187"/>
      <c r="L200" s="187"/>
      <c r="M200" s="226">
        <f t="shared" si="75"/>
        <v>6971.2089999999998</v>
      </c>
      <c r="N200" s="226">
        <v>5288.2500499999996</v>
      </c>
      <c r="O200" s="226">
        <f t="shared" si="80"/>
        <v>1682.95895</v>
      </c>
      <c r="P200" s="182">
        <f t="shared" si="73"/>
        <v>6971.2089999999998</v>
      </c>
      <c r="Q200" s="74">
        <f t="shared" si="77"/>
        <v>5288.2500499999996</v>
      </c>
      <c r="R200" s="74">
        <f t="shared" si="78"/>
        <v>1682.95895</v>
      </c>
      <c r="S200" s="182">
        <f t="shared" si="79"/>
        <v>5410.2</v>
      </c>
      <c r="T200" s="182">
        <v>5288.3</v>
      </c>
      <c r="U200" s="182">
        <v>121.9</v>
      </c>
      <c r="V200" s="226">
        <f t="shared" si="76"/>
        <v>-5410.2</v>
      </c>
      <c r="W200" s="226">
        <v>-5288.3</v>
      </c>
      <c r="X200" s="226">
        <v>-121.9</v>
      </c>
      <c r="Y200" s="182"/>
      <c r="Z200" s="182"/>
      <c r="AA200" s="182"/>
      <c r="AB200" s="182"/>
      <c r="AC200" s="182"/>
      <c r="AD200" s="182"/>
      <c r="AE200" s="226"/>
      <c r="AF200" s="226"/>
      <c r="AG200" s="226"/>
      <c r="AH200" s="182"/>
      <c r="AI200" s="182"/>
      <c r="AJ200" s="186"/>
    </row>
    <row r="201" spans="1:36" s="3" customFormat="1" ht="20.25" x14ac:dyDescent="0.2">
      <c r="A201" s="267" t="s">
        <v>225</v>
      </c>
      <c r="B201" s="84" t="s">
        <v>54</v>
      </c>
      <c r="C201" s="84"/>
      <c r="D201" s="87"/>
      <c r="E201" s="87"/>
      <c r="F201" s="87"/>
      <c r="G201" s="87"/>
      <c r="H201" s="87"/>
      <c r="I201" s="85">
        <v>2023</v>
      </c>
      <c r="J201" s="187"/>
      <c r="K201" s="187"/>
      <c r="L201" s="187"/>
      <c r="M201" s="226">
        <f t="shared" si="75"/>
        <v>6971.2139999999999</v>
      </c>
      <c r="N201" s="226">
        <v>5288.2500499999996</v>
      </c>
      <c r="O201" s="226">
        <f>121.86895+1561.095</f>
        <v>1682.9639500000001</v>
      </c>
      <c r="P201" s="182">
        <f t="shared" si="73"/>
        <v>6971.2139999999999</v>
      </c>
      <c r="Q201" s="74">
        <f t="shared" si="77"/>
        <v>5288.2500499999996</v>
      </c>
      <c r="R201" s="74">
        <f t="shared" si="78"/>
        <v>1682.9639500000001</v>
      </c>
      <c r="S201" s="182">
        <f t="shared" si="79"/>
        <v>5410.0999999999995</v>
      </c>
      <c r="T201" s="182">
        <v>5288.2</v>
      </c>
      <c r="U201" s="182">
        <v>121.9</v>
      </c>
      <c r="V201" s="226">
        <f t="shared" si="76"/>
        <v>-5410.0999999999995</v>
      </c>
      <c r="W201" s="226">
        <v>-5288.2</v>
      </c>
      <c r="X201" s="226">
        <v>-121.9</v>
      </c>
      <c r="Y201" s="182"/>
      <c r="Z201" s="182"/>
      <c r="AA201" s="182"/>
      <c r="AB201" s="182"/>
      <c r="AC201" s="182"/>
      <c r="AD201" s="182"/>
      <c r="AE201" s="226"/>
      <c r="AF201" s="226"/>
      <c r="AG201" s="226"/>
      <c r="AH201" s="182"/>
      <c r="AI201" s="182"/>
      <c r="AJ201" s="186"/>
    </row>
    <row r="202" spans="1:36" s="3" customFormat="1" ht="20.25" x14ac:dyDescent="0.2">
      <c r="A202" s="267" t="s">
        <v>226</v>
      </c>
      <c r="B202" s="84" t="s">
        <v>55</v>
      </c>
      <c r="C202" s="84"/>
      <c r="D202" s="87"/>
      <c r="E202" s="87"/>
      <c r="F202" s="87"/>
      <c r="G202" s="87"/>
      <c r="H202" s="87"/>
      <c r="I202" s="85">
        <v>2023</v>
      </c>
      <c r="J202" s="187"/>
      <c r="K202" s="187"/>
      <c r="L202" s="187"/>
      <c r="M202" s="226">
        <f t="shared" si="75"/>
        <v>6971.2139999999999</v>
      </c>
      <c r="N202" s="226">
        <v>5288.2500499999996</v>
      </c>
      <c r="O202" s="226">
        <f>121.86895+1561.095</f>
        <v>1682.9639500000001</v>
      </c>
      <c r="P202" s="182">
        <f t="shared" si="73"/>
        <v>6971.2139999999999</v>
      </c>
      <c r="Q202" s="74">
        <f t="shared" si="77"/>
        <v>5288.2500499999996</v>
      </c>
      <c r="R202" s="74">
        <f t="shared" si="78"/>
        <v>1682.9639500000001</v>
      </c>
      <c r="S202" s="182">
        <f t="shared" si="79"/>
        <v>5410.0999999999995</v>
      </c>
      <c r="T202" s="182">
        <v>5288.2</v>
      </c>
      <c r="U202" s="182">
        <v>121.9</v>
      </c>
      <c r="V202" s="226">
        <f t="shared" si="76"/>
        <v>-5410.0999999999995</v>
      </c>
      <c r="W202" s="226">
        <v>-5288.2</v>
      </c>
      <c r="X202" s="226">
        <v>-121.9</v>
      </c>
      <c r="Y202" s="182"/>
      <c r="Z202" s="182"/>
      <c r="AA202" s="182"/>
      <c r="AB202" s="182"/>
      <c r="AC202" s="182"/>
      <c r="AD202" s="182"/>
      <c r="AE202" s="226"/>
      <c r="AF202" s="226"/>
      <c r="AG202" s="226"/>
      <c r="AH202" s="182"/>
      <c r="AI202" s="182"/>
      <c r="AJ202" s="186"/>
    </row>
    <row r="203" spans="1:36" s="3" customFormat="1" ht="18.75" customHeight="1" x14ac:dyDescent="0.2">
      <c r="A203" s="267" t="s">
        <v>486</v>
      </c>
      <c r="B203" s="84" t="s">
        <v>56</v>
      </c>
      <c r="C203" s="84"/>
      <c r="D203" s="87"/>
      <c r="E203" s="87"/>
      <c r="F203" s="87"/>
      <c r="G203" s="87"/>
      <c r="H203" s="87"/>
      <c r="I203" s="85">
        <v>2023</v>
      </c>
      <c r="J203" s="187"/>
      <c r="K203" s="187"/>
      <c r="L203" s="187"/>
      <c r="M203" s="226">
        <f t="shared" si="75"/>
        <v>6971.2089999999998</v>
      </c>
      <c r="N203" s="226">
        <v>5288.2500499999996</v>
      </c>
      <c r="O203" s="226">
        <f>121.86895+1561.09</f>
        <v>1682.95895</v>
      </c>
      <c r="P203" s="182">
        <f t="shared" si="73"/>
        <v>6971.2089999999998</v>
      </c>
      <c r="Q203" s="74">
        <f t="shared" si="77"/>
        <v>5288.2500499999996</v>
      </c>
      <c r="R203" s="74">
        <f t="shared" si="78"/>
        <v>1682.95895</v>
      </c>
      <c r="S203" s="182">
        <f t="shared" si="79"/>
        <v>5410.0999999999995</v>
      </c>
      <c r="T203" s="182">
        <v>5288.2</v>
      </c>
      <c r="U203" s="182">
        <v>121.9</v>
      </c>
      <c r="V203" s="226">
        <f t="shared" si="76"/>
        <v>-5410.0999999999995</v>
      </c>
      <c r="W203" s="226">
        <v>-5288.2</v>
      </c>
      <c r="X203" s="226">
        <v>-121.9</v>
      </c>
      <c r="Y203" s="182"/>
      <c r="Z203" s="182"/>
      <c r="AA203" s="182"/>
      <c r="AB203" s="182"/>
      <c r="AC203" s="182"/>
      <c r="AD203" s="182"/>
      <c r="AE203" s="226"/>
      <c r="AF203" s="226"/>
      <c r="AG203" s="226"/>
      <c r="AH203" s="182"/>
      <c r="AI203" s="182"/>
      <c r="AJ203" s="186"/>
    </row>
    <row r="204" spans="1:36" s="88" customFormat="1" ht="18" customHeight="1" x14ac:dyDescent="0.2">
      <c r="A204" s="267" t="s">
        <v>227</v>
      </c>
      <c r="B204" s="84" t="s">
        <v>420</v>
      </c>
      <c r="C204" s="84"/>
      <c r="D204" s="87"/>
      <c r="E204" s="87"/>
      <c r="F204" s="87"/>
      <c r="G204" s="87"/>
      <c r="H204" s="87"/>
      <c r="I204" s="85">
        <v>2023</v>
      </c>
      <c r="J204" s="187"/>
      <c r="K204" s="187"/>
      <c r="L204" s="187"/>
      <c r="M204" s="226">
        <f t="shared" si="75"/>
        <v>6971.21</v>
      </c>
      <c r="N204" s="226">
        <v>5790.5846300000003</v>
      </c>
      <c r="O204" s="226">
        <f>133.44537+1047.18</f>
        <v>1180.62537</v>
      </c>
      <c r="P204" s="182">
        <f t="shared" si="73"/>
        <v>6971.21</v>
      </c>
      <c r="Q204" s="74">
        <f t="shared" si="77"/>
        <v>5790.5846300000003</v>
      </c>
      <c r="R204" s="74">
        <f t="shared" si="78"/>
        <v>1180.62537</v>
      </c>
      <c r="S204" s="182">
        <f t="shared" si="79"/>
        <v>5924.1</v>
      </c>
      <c r="T204" s="182">
        <v>5790.6</v>
      </c>
      <c r="U204" s="182">
        <v>133.5</v>
      </c>
      <c r="V204" s="226">
        <f t="shared" si="76"/>
        <v>-5924.1</v>
      </c>
      <c r="W204" s="226">
        <v>-5790.6</v>
      </c>
      <c r="X204" s="226">
        <v>-133.5</v>
      </c>
      <c r="Y204" s="182"/>
      <c r="Z204" s="182"/>
      <c r="AA204" s="182"/>
      <c r="AB204" s="182"/>
      <c r="AC204" s="182"/>
      <c r="AD204" s="182"/>
      <c r="AE204" s="226"/>
      <c r="AF204" s="226"/>
      <c r="AG204" s="226"/>
      <c r="AH204" s="182"/>
      <c r="AI204" s="182"/>
      <c r="AJ204" s="186"/>
    </row>
    <row r="205" spans="1:36" s="3" customFormat="1" ht="19.5" customHeight="1" x14ac:dyDescent="0.2">
      <c r="A205" s="267" t="s">
        <v>228</v>
      </c>
      <c r="B205" s="84" t="s">
        <v>57</v>
      </c>
      <c r="C205" s="84"/>
      <c r="D205" s="87"/>
      <c r="E205" s="87"/>
      <c r="F205" s="87"/>
      <c r="G205" s="87"/>
      <c r="H205" s="87"/>
      <c r="I205" s="85">
        <v>2023</v>
      </c>
      <c r="J205" s="187"/>
      <c r="K205" s="187"/>
      <c r="L205" s="187"/>
      <c r="M205" s="226">
        <f t="shared" si="75"/>
        <v>6971.2089999999998</v>
      </c>
      <c r="N205" s="226">
        <v>5288.2500499999996</v>
      </c>
      <c r="O205" s="226">
        <f>121.86895+1561.09</f>
        <v>1682.95895</v>
      </c>
      <c r="P205" s="182">
        <f t="shared" si="73"/>
        <v>6971.2089999999998</v>
      </c>
      <c r="Q205" s="74">
        <f t="shared" si="77"/>
        <v>5288.2500499999996</v>
      </c>
      <c r="R205" s="74">
        <f t="shared" si="78"/>
        <v>1682.95895</v>
      </c>
      <c r="S205" s="182">
        <f t="shared" si="79"/>
        <v>5410.0999999999995</v>
      </c>
      <c r="T205" s="182">
        <v>5288.2</v>
      </c>
      <c r="U205" s="182">
        <v>121.9</v>
      </c>
      <c r="V205" s="226">
        <f t="shared" si="76"/>
        <v>-5410.0999999999995</v>
      </c>
      <c r="W205" s="226">
        <v>-5288.2</v>
      </c>
      <c r="X205" s="226">
        <v>-121.9</v>
      </c>
      <c r="Y205" s="182"/>
      <c r="Z205" s="182"/>
      <c r="AA205" s="182"/>
      <c r="AB205" s="182"/>
      <c r="AC205" s="182"/>
      <c r="AD205" s="182"/>
      <c r="AE205" s="226"/>
      <c r="AF205" s="226"/>
      <c r="AG205" s="226"/>
      <c r="AH205" s="182"/>
      <c r="AI205" s="182"/>
      <c r="AJ205" s="186"/>
    </row>
    <row r="206" spans="1:36" s="3" customFormat="1" ht="19.5" customHeight="1" x14ac:dyDescent="0.2">
      <c r="A206" s="267" t="s">
        <v>229</v>
      </c>
      <c r="B206" s="84" t="s">
        <v>58</v>
      </c>
      <c r="C206" s="84"/>
      <c r="D206" s="87"/>
      <c r="E206" s="87"/>
      <c r="F206" s="87"/>
      <c r="G206" s="87"/>
      <c r="H206" s="87"/>
      <c r="I206" s="85">
        <v>2023</v>
      </c>
      <c r="J206" s="187"/>
      <c r="K206" s="187"/>
      <c r="L206" s="187"/>
      <c r="M206" s="226">
        <f t="shared" si="75"/>
        <v>6971.2089999999998</v>
      </c>
      <c r="N206" s="226">
        <v>5288.2500499999996</v>
      </c>
      <c r="O206" s="226">
        <f>121.86895+1561.09</f>
        <v>1682.95895</v>
      </c>
      <c r="P206" s="182">
        <f t="shared" si="73"/>
        <v>6971.2089999999998</v>
      </c>
      <c r="Q206" s="74">
        <f t="shared" si="77"/>
        <v>5288.2500499999996</v>
      </c>
      <c r="R206" s="74">
        <f t="shared" si="78"/>
        <v>1682.95895</v>
      </c>
      <c r="S206" s="182">
        <f t="shared" si="79"/>
        <v>5410.1</v>
      </c>
      <c r="T206" s="182">
        <v>5288.3</v>
      </c>
      <c r="U206" s="182">
        <v>121.8</v>
      </c>
      <c r="V206" s="226">
        <f t="shared" si="76"/>
        <v>-5410.1</v>
      </c>
      <c r="W206" s="226">
        <v>-5288.3</v>
      </c>
      <c r="X206" s="226">
        <v>-121.8</v>
      </c>
      <c r="Y206" s="182"/>
      <c r="Z206" s="182"/>
      <c r="AA206" s="182"/>
      <c r="AB206" s="182"/>
      <c r="AC206" s="182"/>
      <c r="AD206" s="182"/>
      <c r="AE206" s="226"/>
      <c r="AF206" s="226"/>
      <c r="AG206" s="226"/>
      <c r="AH206" s="182"/>
      <c r="AI206" s="182"/>
      <c r="AJ206" s="186"/>
    </row>
    <row r="207" spans="1:36" s="3" customFormat="1" ht="19.5" customHeight="1" x14ac:dyDescent="0.2">
      <c r="A207" s="267" t="s">
        <v>230</v>
      </c>
      <c r="B207" s="84" t="s">
        <v>59</v>
      </c>
      <c r="C207" s="84"/>
      <c r="D207" s="87"/>
      <c r="E207" s="87"/>
      <c r="F207" s="87"/>
      <c r="G207" s="87"/>
      <c r="H207" s="87"/>
      <c r="I207" s="85">
        <v>2023</v>
      </c>
      <c r="J207" s="187"/>
      <c r="K207" s="187"/>
      <c r="L207" s="187"/>
      <c r="M207" s="226">
        <f t="shared" si="75"/>
        <v>6971.2089999999998</v>
      </c>
      <c r="N207" s="226">
        <v>5288.2500499999996</v>
      </c>
      <c r="O207" s="226">
        <f>121.86895+1561.09</f>
        <v>1682.95895</v>
      </c>
      <c r="P207" s="182">
        <f t="shared" si="73"/>
        <v>6971.2089999999998</v>
      </c>
      <c r="Q207" s="74">
        <f t="shared" si="77"/>
        <v>5288.2500499999996</v>
      </c>
      <c r="R207" s="74">
        <f t="shared" si="78"/>
        <v>1682.95895</v>
      </c>
      <c r="S207" s="182">
        <f t="shared" si="79"/>
        <v>5410.1</v>
      </c>
      <c r="T207" s="182">
        <v>5288.3</v>
      </c>
      <c r="U207" s="182">
        <v>121.8</v>
      </c>
      <c r="V207" s="226">
        <f t="shared" si="76"/>
        <v>-5410.1</v>
      </c>
      <c r="W207" s="226">
        <v>-5288.3</v>
      </c>
      <c r="X207" s="226">
        <v>-121.8</v>
      </c>
      <c r="Y207" s="182"/>
      <c r="Z207" s="182"/>
      <c r="AA207" s="182"/>
      <c r="AB207" s="182"/>
      <c r="AC207" s="182"/>
      <c r="AD207" s="182"/>
      <c r="AE207" s="226"/>
      <c r="AF207" s="226"/>
      <c r="AG207" s="226"/>
      <c r="AH207" s="182"/>
      <c r="AI207" s="182"/>
      <c r="AJ207" s="186"/>
    </row>
    <row r="208" spans="1:36" s="88" customFormat="1" ht="19.5" customHeight="1" x14ac:dyDescent="0.2">
      <c r="A208" s="267" t="s">
        <v>231</v>
      </c>
      <c r="B208" s="84" t="s">
        <v>458</v>
      </c>
      <c r="C208" s="84"/>
      <c r="D208" s="87"/>
      <c r="E208" s="87"/>
      <c r="F208" s="87"/>
      <c r="G208" s="87"/>
      <c r="H208" s="87"/>
      <c r="I208" s="85">
        <v>2023</v>
      </c>
      <c r="J208" s="187"/>
      <c r="K208" s="187"/>
      <c r="L208" s="187"/>
      <c r="M208" s="226">
        <f t="shared" si="75"/>
        <v>6971.2150000000001</v>
      </c>
      <c r="N208" s="226">
        <v>5790.5846300000003</v>
      </c>
      <c r="O208" s="226">
        <f>133.44537+1047.185</f>
        <v>1180.6303699999999</v>
      </c>
      <c r="P208" s="182">
        <f t="shared" si="73"/>
        <v>6971.2150000000001</v>
      </c>
      <c r="Q208" s="74">
        <f t="shared" si="77"/>
        <v>5790.5846300000003</v>
      </c>
      <c r="R208" s="74">
        <f t="shared" si="78"/>
        <v>1180.6303699999999</v>
      </c>
      <c r="S208" s="182">
        <f t="shared" si="79"/>
        <v>5924</v>
      </c>
      <c r="T208" s="182">
        <v>5790.5</v>
      </c>
      <c r="U208" s="182">
        <v>133.5</v>
      </c>
      <c r="V208" s="226">
        <f t="shared" si="76"/>
        <v>-5924</v>
      </c>
      <c r="W208" s="226">
        <v>-5790.5</v>
      </c>
      <c r="X208" s="226">
        <v>-133.5</v>
      </c>
      <c r="Y208" s="182"/>
      <c r="Z208" s="182"/>
      <c r="AA208" s="182"/>
      <c r="AB208" s="182"/>
      <c r="AC208" s="182"/>
      <c r="AD208" s="182"/>
      <c r="AE208" s="226"/>
      <c r="AF208" s="226"/>
      <c r="AG208" s="226"/>
      <c r="AH208" s="182"/>
      <c r="AI208" s="182"/>
      <c r="AJ208" s="186"/>
    </row>
    <row r="209" spans="1:36" s="88" customFormat="1" ht="19.5" customHeight="1" x14ac:dyDescent="0.2">
      <c r="A209" s="267" t="s">
        <v>232</v>
      </c>
      <c r="B209" s="84" t="s">
        <v>60</v>
      </c>
      <c r="C209" s="84"/>
      <c r="D209" s="87"/>
      <c r="E209" s="87"/>
      <c r="F209" s="87"/>
      <c r="G209" s="87"/>
      <c r="H209" s="87"/>
      <c r="I209" s="85">
        <v>2023</v>
      </c>
      <c r="J209" s="187"/>
      <c r="K209" s="187"/>
      <c r="L209" s="187"/>
      <c r="M209" s="226">
        <f t="shared" si="75"/>
        <v>6971.2089999999998</v>
      </c>
      <c r="N209" s="226">
        <v>5288.2500499999996</v>
      </c>
      <c r="O209" s="226">
        <f>121.86895+1561.09</f>
        <v>1682.95895</v>
      </c>
      <c r="P209" s="182">
        <f t="shared" si="73"/>
        <v>6971.2089999999998</v>
      </c>
      <c r="Q209" s="74">
        <f t="shared" si="77"/>
        <v>5288.2500499999996</v>
      </c>
      <c r="R209" s="74">
        <f t="shared" si="78"/>
        <v>1682.95895</v>
      </c>
      <c r="S209" s="182">
        <f t="shared" si="79"/>
        <v>5410.1</v>
      </c>
      <c r="T209" s="182">
        <v>5288.3</v>
      </c>
      <c r="U209" s="182">
        <v>121.8</v>
      </c>
      <c r="V209" s="226">
        <f t="shared" si="76"/>
        <v>-5410.1</v>
      </c>
      <c r="W209" s="226">
        <v>-5288.3</v>
      </c>
      <c r="X209" s="226">
        <v>-121.8</v>
      </c>
      <c r="Y209" s="182"/>
      <c r="Z209" s="182"/>
      <c r="AA209" s="182"/>
      <c r="AB209" s="182"/>
      <c r="AC209" s="182"/>
      <c r="AD209" s="182"/>
      <c r="AE209" s="226"/>
      <c r="AF209" s="226"/>
      <c r="AG209" s="226"/>
      <c r="AH209" s="182"/>
      <c r="AI209" s="182"/>
      <c r="AJ209" s="186"/>
    </row>
    <row r="210" spans="1:36" s="88" customFormat="1" ht="19.5" customHeight="1" x14ac:dyDescent="0.2">
      <c r="A210" s="267" t="s">
        <v>233</v>
      </c>
      <c r="B210" s="84" t="s">
        <v>117</v>
      </c>
      <c r="C210" s="84"/>
      <c r="D210" s="87"/>
      <c r="E210" s="87"/>
      <c r="F210" s="87"/>
      <c r="G210" s="87"/>
      <c r="H210" s="87"/>
      <c r="I210" s="85">
        <v>2023</v>
      </c>
      <c r="J210" s="187"/>
      <c r="K210" s="187"/>
      <c r="L210" s="187"/>
      <c r="M210" s="226">
        <f t="shared" si="75"/>
        <v>6971.2150000000001</v>
      </c>
      <c r="N210" s="226">
        <v>5790.5846300000003</v>
      </c>
      <c r="O210" s="226">
        <f>133.44537+1047.185</f>
        <v>1180.6303699999999</v>
      </c>
      <c r="P210" s="182">
        <f t="shared" si="73"/>
        <v>6971.2150000000001</v>
      </c>
      <c r="Q210" s="74">
        <f t="shared" si="77"/>
        <v>5790.5846300000003</v>
      </c>
      <c r="R210" s="74">
        <f t="shared" si="78"/>
        <v>1180.6303699999999</v>
      </c>
      <c r="S210" s="182">
        <f t="shared" si="79"/>
        <v>5924</v>
      </c>
      <c r="T210" s="182">
        <v>5790.5</v>
      </c>
      <c r="U210" s="182">
        <v>133.5</v>
      </c>
      <c r="V210" s="226">
        <f t="shared" si="76"/>
        <v>-5924</v>
      </c>
      <c r="W210" s="226">
        <v>-5790.5</v>
      </c>
      <c r="X210" s="226">
        <v>-133.5</v>
      </c>
      <c r="Y210" s="182"/>
      <c r="Z210" s="182"/>
      <c r="AA210" s="182"/>
      <c r="AB210" s="182"/>
      <c r="AC210" s="182"/>
      <c r="AD210" s="182"/>
      <c r="AE210" s="226"/>
      <c r="AF210" s="226"/>
      <c r="AG210" s="226"/>
      <c r="AH210" s="182"/>
      <c r="AI210" s="182"/>
      <c r="AJ210" s="186"/>
    </row>
    <row r="211" spans="1:36" s="3" customFormat="1" ht="19.5" customHeight="1" x14ac:dyDescent="0.2">
      <c r="A211" s="267" t="s">
        <v>234</v>
      </c>
      <c r="B211" s="84" t="s">
        <v>61</v>
      </c>
      <c r="C211" s="84"/>
      <c r="D211" s="87"/>
      <c r="E211" s="87"/>
      <c r="F211" s="87"/>
      <c r="G211" s="87"/>
      <c r="H211" s="87"/>
      <c r="I211" s="85">
        <v>2023</v>
      </c>
      <c r="J211" s="187"/>
      <c r="K211" s="187"/>
      <c r="L211" s="187"/>
      <c r="M211" s="226">
        <f t="shared" si="75"/>
        <v>6971.2089999999998</v>
      </c>
      <c r="N211" s="226">
        <v>5288.2500499999996</v>
      </c>
      <c r="O211" s="226">
        <f>121.86895+1561.09</f>
        <v>1682.95895</v>
      </c>
      <c r="P211" s="182">
        <f t="shared" si="73"/>
        <v>6971.2089999999998</v>
      </c>
      <c r="Q211" s="74">
        <f t="shared" si="77"/>
        <v>5288.2500499999996</v>
      </c>
      <c r="R211" s="74">
        <f t="shared" si="78"/>
        <v>1682.95895</v>
      </c>
      <c r="S211" s="182">
        <f t="shared" si="79"/>
        <v>5410.1</v>
      </c>
      <c r="T211" s="182">
        <v>5288.3</v>
      </c>
      <c r="U211" s="182">
        <v>121.8</v>
      </c>
      <c r="V211" s="226">
        <f t="shared" si="76"/>
        <v>-5410.1</v>
      </c>
      <c r="W211" s="226">
        <v>-5288.3</v>
      </c>
      <c r="X211" s="226">
        <v>-121.8</v>
      </c>
      <c r="Y211" s="182"/>
      <c r="Z211" s="182"/>
      <c r="AA211" s="182"/>
      <c r="AB211" s="182"/>
      <c r="AC211" s="182"/>
      <c r="AD211" s="182"/>
      <c r="AE211" s="226"/>
      <c r="AF211" s="226"/>
      <c r="AG211" s="226"/>
      <c r="AH211" s="182"/>
      <c r="AI211" s="182"/>
      <c r="AJ211" s="186"/>
    </row>
    <row r="212" spans="1:36" s="3" customFormat="1" ht="19.5" customHeight="1" x14ac:dyDescent="0.2">
      <c r="A212" s="267" t="s">
        <v>235</v>
      </c>
      <c r="B212" s="84" t="s">
        <v>62</v>
      </c>
      <c r="C212" s="84"/>
      <c r="D212" s="87"/>
      <c r="E212" s="87"/>
      <c r="F212" s="87"/>
      <c r="G212" s="87"/>
      <c r="H212" s="87"/>
      <c r="I212" s="85">
        <v>2023</v>
      </c>
      <c r="J212" s="187"/>
      <c r="K212" s="187"/>
      <c r="L212" s="187"/>
      <c r="M212" s="226">
        <f t="shared" si="75"/>
        <v>6971.2089999999998</v>
      </c>
      <c r="N212" s="226">
        <v>5288.2500499999996</v>
      </c>
      <c r="O212" s="226">
        <f>121.86895+1561.09</f>
        <v>1682.95895</v>
      </c>
      <c r="P212" s="182">
        <f t="shared" si="73"/>
        <v>6971.2089999999998</v>
      </c>
      <c r="Q212" s="74">
        <f t="shared" si="77"/>
        <v>5288.2500499999996</v>
      </c>
      <c r="R212" s="74">
        <f t="shared" si="78"/>
        <v>1682.95895</v>
      </c>
      <c r="S212" s="182">
        <f t="shared" si="79"/>
        <v>5410.1</v>
      </c>
      <c r="T212" s="182">
        <v>5288.3</v>
      </c>
      <c r="U212" s="182">
        <v>121.8</v>
      </c>
      <c r="V212" s="226">
        <f t="shared" si="76"/>
        <v>-5410.1</v>
      </c>
      <c r="W212" s="226">
        <v>-5288.3</v>
      </c>
      <c r="X212" s="226">
        <v>-121.8</v>
      </c>
      <c r="Y212" s="182"/>
      <c r="Z212" s="182"/>
      <c r="AA212" s="182"/>
      <c r="AB212" s="182"/>
      <c r="AC212" s="182"/>
      <c r="AD212" s="182"/>
      <c r="AE212" s="226"/>
      <c r="AF212" s="226"/>
      <c r="AG212" s="226"/>
      <c r="AH212" s="182"/>
      <c r="AI212" s="182"/>
      <c r="AJ212" s="186"/>
    </row>
    <row r="213" spans="1:36" s="3" customFormat="1" ht="19.5" customHeight="1" x14ac:dyDescent="0.2">
      <c r="A213" s="267" t="s">
        <v>236</v>
      </c>
      <c r="B213" s="84" t="s">
        <v>63</v>
      </c>
      <c r="C213" s="84"/>
      <c r="D213" s="87"/>
      <c r="E213" s="87"/>
      <c r="F213" s="87"/>
      <c r="G213" s="87"/>
      <c r="H213" s="87"/>
      <c r="I213" s="85">
        <v>2023</v>
      </c>
      <c r="J213" s="187"/>
      <c r="K213" s="187"/>
      <c r="L213" s="182"/>
      <c r="M213" s="226">
        <f t="shared" si="75"/>
        <v>6971.2089999999998</v>
      </c>
      <c r="N213" s="226">
        <v>5288.2500499999996</v>
      </c>
      <c r="O213" s="226">
        <f>121.86895+1561.09</f>
        <v>1682.95895</v>
      </c>
      <c r="P213" s="182">
        <f t="shared" si="73"/>
        <v>6971.2089999999998</v>
      </c>
      <c r="Q213" s="74">
        <f t="shared" si="77"/>
        <v>5288.2500499999996</v>
      </c>
      <c r="R213" s="74">
        <f t="shared" si="78"/>
        <v>1682.95895</v>
      </c>
      <c r="S213" s="182">
        <f t="shared" si="79"/>
        <v>5410.2</v>
      </c>
      <c r="T213" s="182">
        <v>5288.3</v>
      </c>
      <c r="U213" s="182">
        <v>121.9</v>
      </c>
      <c r="V213" s="226">
        <f t="shared" si="76"/>
        <v>-5410.2</v>
      </c>
      <c r="W213" s="226">
        <v>-5288.3</v>
      </c>
      <c r="X213" s="226">
        <v>-121.9</v>
      </c>
      <c r="Y213" s="182"/>
      <c r="Z213" s="182"/>
      <c r="AA213" s="182"/>
      <c r="AB213" s="182"/>
      <c r="AC213" s="182"/>
      <c r="AD213" s="182"/>
      <c r="AE213" s="226"/>
      <c r="AF213" s="226"/>
      <c r="AG213" s="226"/>
      <c r="AH213" s="182"/>
      <c r="AI213" s="182"/>
      <c r="AJ213" s="186"/>
    </row>
    <row r="214" spans="1:36" s="3" customFormat="1" ht="19.5" customHeight="1" x14ac:dyDescent="0.2">
      <c r="A214" s="267" t="s">
        <v>696</v>
      </c>
      <c r="B214" s="84" t="s">
        <v>64</v>
      </c>
      <c r="C214" s="84"/>
      <c r="D214" s="87"/>
      <c r="E214" s="87"/>
      <c r="F214" s="87"/>
      <c r="G214" s="87"/>
      <c r="H214" s="87"/>
      <c r="I214" s="85">
        <v>2023</v>
      </c>
      <c r="J214" s="187"/>
      <c r="K214" s="187"/>
      <c r="L214" s="182"/>
      <c r="M214" s="226">
        <f t="shared" si="75"/>
        <v>6971.2089999999998</v>
      </c>
      <c r="N214" s="226">
        <v>5288.2500499999996</v>
      </c>
      <c r="O214" s="226">
        <f t="shared" ref="O214:O215" si="81">121.86895+1561.09</f>
        <v>1682.95895</v>
      </c>
      <c r="P214" s="182">
        <f t="shared" si="73"/>
        <v>6971.2089999999998</v>
      </c>
      <c r="Q214" s="74">
        <f t="shared" si="77"/>
        <v>5288.2500499999996</v>
      </c>
      <c r="R214" s="74">
        <f t="shared" si="78"/>
        <v>1682.95895</v>
      </c>
      <c r="S214" s="182">
        <f t="shared" si="79"/>
        <v>5410.2</v>
      </c>
      <c r="T214" s="182">
        <v>5288.3</v>
      </c>
      <c r="U214" s="182">
        <v>121.9</v>
      </c>
      <c r="V214" s="226">
        <f t="shared" si="76"/>
        <v>-5410.2</v>
      </c>
      <c r="W214" s="226">
        <v>-5288.3</v>
      </c>
      <c r="X214" s="226">
        <v>-121.9</v>
      </c>
      <c r="Y214" s="182"/>
      <c r="Z214" s="182"/>
      <c r="AA214" s="182"/>
      <c r="AB214" s="182"/>
      <c r="AC214" s="182"/>
      <c r="AD214" s="182"/>
      <c r="AE214" s="226"/>
      <c r="AF214" s="226"/>
      <c r="AG214" s="226"/>
      <c r="AH214" s="182"/>
      <c r="AI214" s="182"/>
      <c r="AJ214" s="186"/>
    </row>
    <row r="215" spans="1:36" s="3" customFormat="1" ht="19.5" customHeight="1" x14ac:dyDescent="0.2">
      <c r="A215" s="267" t="s">
        <v>237</v>
      </c>
      <c r="B215" s="84" t="s">
        <v>65</v>
      </c>
      <c r="C215" s="84"/>
      <c r="D215" s="87"/>
      <c r="E215" s="87"/>
      <c r="F215" s="87"/>
      <c r="G215" s="87"/>
      <c r="H215" s="87"/>
      <c r="I215" s="85">
        <v>2023</v>
      </c>
      <c r="J215" s="187"/>
      <c r="K215" s="187"/>
      <c r="L215" s="182"/>
      <c r="M215" s="226">
        <f t="shared" si="75"/>
        <v>6971.2089999999998</v>
      </c>
      <c r="N215" s="226">
        <v>5288.2500499999996</v>
      </c>
      <c r="O215" s="226">
        <f t="shared" si="81"/>
        <v>1682.95895</v>
      </c>
      <c r="P215" s="182">
        <f t="shared" si="73"/>
        <v>6971.2089999999998</v>
      </c>
      <c r="Q215" s="74">
        <f t="shared" si="77"/>
        <v>5288.2500499999996</v>
      </c>
      <c r="R215" s="74">
        <f t="shared" si="78"/>
        <v>1682.95895</v>
      </c>
      <c r="S215" s="182">
        <f t="shared" si="79"/>
        <v>5410.2</v>
      </c>
      <c r="T215" s="182">
        <v>5288.3</v>
      </c>
      <c r="U215" s="182">
        <v>121.9</v>
      </c>
      <c r="V215" s="226">
        <f t="shared" si="76"/>
        <v>-5410.2</v>
      </c>
      <c r="W215" s="226">
        <v>-5288.3</v>
      </c>
      <c r="X215" s="226">
        <v>-121.9</v>
      </c>
      <c r="Y215" s="182"/>
      <c r="Z215" s="182"/>
      <c r="AA215" s="182"/>
      <c r="AB215" s="182"/>
      <c r="AC215" s="182"/>
      <c r="AD215" s="182"/>
      <c r="AE215" s="226"/>
      <c r="AF215" s="226"/>
      <c r="AG215" s="226"/>
      <c r="AH215" s="182"/>
      <c r="AI215" s="182"/>
      <c r="AJ215" s="186"/>
    </row>
    <row r="216" spans="1:36" s="88" customFormat="1" ht="19.5" customHeight="1" x14ac:dyDescent="0.2">
      <c r="A216" s="267" t="s">
        <v>238</v>
      </c>
      <c r="B216" s="84" t="s">
        <v>421</v>
      </c>
      <c r="C216" s="84"/>
      <c r="D216" s="87"/>
      <c r="E216" s="87"/>
      <c r="F216" s="87"/>
      <c r="G216" s="87"/>
      <c r="H216" s="87"/>
      <c r="I216" s="85">
        <v>2025</v>
      </c>
      <c r="J216" s="187"/>
      <c r="K216" s="187"/>
      <c r="L216" s="182"/>
      <c r="M216" s="226"/>
      <c r="N216" s="226"/>
      <c r="O216" s="226"/>
      <c r="P216" s="182"/>
      <c r="Q216" s="182"/>
      <c r="R216" s="182"/>
      <c r="S216" s="182"/>
      <c r="T216" s="182"/>
      <c r="U216" s="182"/>
      <c r="V216" s="226"/>
      <c r="W216" s="226"/>
      <c r="X216" s="226"/>
      <c r="Y216" s="182"/>
      <c r="Z216" s="182"/>
      <c r="AA216" s="182"/>
      <c r="AB216" s="182">
        <v>5410.1</v>
      </c>
      <c r="AC216" s="182">
        <v>5288.3</v>
      </c>
      <c r="AD216" s="186">
        <v>121.8</v>
      </c>
      <c r="AE216" s="226"/>
      <c r="AF216" s="226"/>
      <c r="AG216" s="226"/>
      <c r="AH216" s="182">
        <f>AI216+AJ216</f>
        <v>5410.1</v>
      </c>
      <c r="AI216" s="182">
        <f>AC216+AF216</f>
        <v>5288.3</v>
      </c>
      <c r="AJ216" s="186">
        <f t="shared" ref="AJ216:AJ217" si="82">AD216+AG216</f>
        <v>121.8</v>
      </c>
    </row>
    <row r="217" spans="1:36" s="88" customFormat="1" ht="19.5" customHeight="1" x14ac:dyDescent="0.2">
      <c r="A217" s="267" t="s">
        <v>239</v>
      </c>
      <c r="B217" s="84" t="s">
        <v>422</v>
      </c>
      <c r="C217" s="84"/>
      <c r="D217" s="87"/>
      <c r="E217" s="87"/>
      <c r="F217" s="87"/>
      <c r="G217" s="87"/>
      <c r="H217" s="87"/>
      <c r="I217" s="85">
        <v>2025</v>
      </c>
      <c r="J217" s="187"/>
      <c r="K217" s="187"/>
      <c r="L217" s="182"/>
      <c r="M217" s="226"/>
      <c r="N217" s="226"/>
      <c r="O217" s="226"/>
      <c r="P217" s="182"/>
      <c r="Q217" s="182"/>
      <c r="R217" s="182"/>
      <c r="S217" s="182"/>
      <c r="T217" s="182"/>
      <c r="U217" s="182"/>
      <c r="V217" s="226"/>
      <c r="W217" s="226"/>
      <c r="X217" s="226"/>
      <c r="Y217" s="182"/>
      <c r="Z217" s="182"/>
      <c r="AA217" s="182"/>
      <c r="AB217" s="182">
        <v>5410.1</v>
      </c>
      <c r="AC217" s="182">
        <v>5288.3</v>
      </c>
      <c r="AD217" s="186">
        <v>121.8</v>
      </c>
      <c r="AE217" s="226"/>
      <c r="AF217" s="226"/>
      <c r="AG217" s="226"/>
      <c r="AH217" s="182">
        <f>AI217+AJ217</f>
        <v>5410.1</v>
      </c>
      <c r="AI217" s="182">
        <f>AC217+AF217</f>
        <v>5288.3</v>
      </c>
      <c r="AJ217" s="186">
        <f t="shared" si="82"/>
        <v>121.8</v>
      </c>
    </row>
    <row r="218" spans="1:36" s="88" customFormat="1" ht="19.5" customHeight="1" x14ac:dyDescent="0.2">
      <c r="A218" s="267" t="s">
        <v>240</v>
      </c>
      <c r="B218" s="84" t="s">
        <v>423</v>
      </c>
      <c r="C218" s="84"/>
      <c r="D218" s="87"/>
      <c r="E218" s="87"/>
      <c r="F218" s="87"/>
      <c r="G218" s="87"/>
      <c r="H218" s="87"/>
      <c r="I218" s="85">
        <v>2023</v>
      </c>
      <c r="J218" s="187">
        <f>K218+L218</f>
        <v>6971.2</v>
      </c>
      <c r="K218" s="187">
        <v>5092</v>
      </c>
      <c r="L218" s="182">
        <v>1879.2</v>
      </c>
      <c r="M218" s="226"/>
      <c r="N218" s="226"/>
      <c r="O218" s="226"/>
      <c r="P218" s="182">
        <f>Q218+R218</f>
        <v>6971.2</v>
      </c>
      <c r="Q218" s="182">
        <f>K218+N218</f>
        <v>5092</v>
      </c>
      <c r="R218" s="182">
        <f>L218+O218</f>
        <v>1879.2</v>
      </c>
      <c r="S218" s="182"/>
      <c r="T218" s="182"/>
      <c r="U218" s="182"/>
      <c r="V218" s="226"/>
      <c r="W218" s="226"/>
      <c r="X218" s="226"/>
      <c r="Y218" s="182"/>
      <c r="Z218" s="182"/>
      <c r="AA218" s="182"/>
      <c r="AB218" s="182"/>
      <c r="AC218" s="182"/>
      <c r="AD218" s="186"/>
      <c r="AE218" s="226"/>
      <c r="AF218" s="226"/>
      <c r="AG218" s="226"/>
      <c r="AH218" s="182"/>
      <c r="AI218" s="182"/>
      <c r="AJ218" s="186"/>
    </row>
    <row r="219" spans="1:36" s="88" customFormat="1" ht="19.5" customHeight="1" x14ac:dyDescent="0.2">
      <c r="A219" s="267" t="s">
        <v>241</v>
      </c>
      <c r="B219" s="84" t="s">
        <v>424</v>
      </c>
      <c r="C219" s="84"/>
      <c r="D219" s="87"/>
      <c r="E219" s="87"/>
      <c r="F219" s="87"/>
      <c r="G219" s="87"/>
      <c r="H219" s="87"/>
      <c r="I219" s="85">
        <v>2025</v>
      </c>
      <c r="J219" s="187"/>
      <c r="K219" s="187"/>
      <c r="L219" s="182"/>
      <c r="M219" s="226"/>
      <c r="N219" s="226"/>
      <c r="O219" s="226"/>
      <c r="P219" s="182"/>
      <c r="Q219" s="182"/>
      <c r="R219" s="182"/>
      <c r="S219" s="182"/>
      <c r="T219" s="182"/>
      <c r="U219" s="182"/>
      <c r="V219" s="226"/>
      <c r="W219" s="226"/>
      <c r="X219" s="226"/>
      <c r="Y219" s="182"/>
      <c r="Z219" s="182"/>
      <c r="AA219" s="182"/>
      <c r="AB219" s="182">
        <v>5410.1</v>
      </c>
      <c r="AC219" s="182">
        <v>5288.3</v>
      </c>
      <c r="AD219" s="186">
        <v>121.8</v>
      </c>
      <c r="AE219" s="226"/>
      <c r="AF219" s="226"/>
      <c r="AG219" s="226"/>
      <c r="AH219" s="182">
        <f t="shared" ref="AH219:AH225" si="83">AI219+AJ219</f>
        <v>5410.1</v>
      </c>
      <c r="AI219" s="182">
        <f t="shared" ref="AI219:AI225" si="84">AC219+AF219</f>
        <v>5288.3</v>
      </c>
      <c r="AJ219" s="186">
        <f t="shared" ref="AJ219:AJ225" si="85">AD219+AG219</f>
        <v>121.8</v>
      </c>
    </row>
    <row r="220" spans="1:36" s="88" customFormat="1" ht="19.5" customHeight="1" x14ac:dyDescent="0.2">
      <c r="A220" s="267" t="s">
        <v>547</v>
      </c>
      <c r="B220" s="84" t="s">
        <v>425</v>
      </c>
      <c r="C220" s="84"/>
      <c r="D220" s="87"/>
      <c r="E220" s="87"/>
      <c r="F220" s="87"/>
      <c r="G220" s="87"/>
      <c r="H220" s="87"/>
      <c r="I220" s="85">
        <v>2025</v>
      </c>
      <c r="J220" s="187"/>
      <c r="K220" s="187"/>
      <c r="L220" s="182"/>
      <c r="M220" s="226"/>
      <c r="N220" s="226"/>
      <c r="O220" s="226"/>
      <c r="P220" s="182"/>
      <c r="Q220" s="182"/>
      <c r="R220" s="182"/>
      <c r="S220" s="182"/>
      <c r="T220" s="182"/>
      <c r="U220" s="182"/>
      <c r="V220" s="226"/>
      <c r="W220" s="226"/>
      <c r="X220" s="226"/>
      <c r="Y220" s="182"/>
      <c r="Z220" s="182"/>
      <c r="AA220" s="182"/>
      <c r="AB220" s="182">
        <v>5410.1</v>
      </c>
      <c r="AC220" s="182">
        <v>5288.3</v>
      </c>
      <c r="AD220" s="186">
        <v>121.8</v>
      </c>
      <c r="AE220" s="226"/>
      <c r="AF220" s="226"/>
      <c r="AG220" s="226"/>
      <c r="AH220" s="182">
        <f t="shared" si="83"/>
        <v>5410.1</v>
      </c>
      <c r="AI220" s="182">
        <f t="shared" si="84"/>
        <v>5288.3</v>
      </c>
      <c r="AJ220" s="186">
        <f t="shared" si="85"/>
        <v>121.8</v>
      </c>
    </row>
    <row r="221" spans="1:36" s="88" customFormat="1" ht="19.5" customHeight="1" x14ac:dyDescent="0.2">
      <c r="A221" s="267" t="s">
        <v>777</v>
      </c>
      <c r="B221" s="84" t="s">
        <v>426</v>
      </c>
      <c r="C221" s="84"/>
      <c r="D221" s="87"/>
      <c r="E221" s="87"/>
      <c r="F221" s="87"/>
      <c r="G221" s="87"/>
      <c r="H221" s="87"/>
      <c r="I221" s="85">
        <v>2025</v>
      </c>
      <c r="J221" s="187"/>
      <c r="K221" s="187"/>
      <c r="L221" s="182"/>
      <c r="M221" s="226"/>
      <c r="N221" s="226"/>
      <c r="O221" s="226"/>
      <c r="P221" s="182"/>
      <c r="Q221" s="182"/>
      <c r="R221" s="182"/>
      <c r="S221" s="182"/>
      <c r="T221" s="182"/>
      <c r="U221" s="182"/>
      <c r="V221" s="226"/>
      <c r="W221" s="226"/>
      <c r="X221" s="226"/>
      <c r="Y221" s="182"/>
      <c r="Z221" s="182"/>
      <c r="AA221" s="182"/>
      <c r="AB221" s="182">
        <v>5410.1</v>
      </c>
      <c r="AC221" s="182">
        <v>5288.3</v>
      </c>
      <c r="AD221" s="186">
        <v>121.8</v>
      </c>
      <c r="AE221" s="226"/>
      <c r="AF221" s="226"/>
      <c r="AG221" s="226"/>
      <c r="AH221" s="182">
        <f t="shared" si="83"/>
        <v>5410.1</v>
      </c>
      <c r="AI221" s="182">
        <f t="shared" si="84"/>
        <v>5288.3</v>
      </c>
      <c r="AJ221" s="186">
        <f t="shared" si="85"/>
        <v>121.8</v>
      </c>
    </row>
    <row r="222" spans="1:36" s="88" customFormat="1" ht="19.5" customHeight="1" x14ac:dyDescent="0.2">
      <c r="A222" s="267" t="s">
        <v>242</v>
      </c>
      <c r="B222" s="84" t="s">
        <v>427</v>
      </c>
      <c r="C222" s="84"/>
      <c r="D222" s="87"/>
      <c r="E222" s="87"/>
      <c r="F222" s="87"/>
      <c r="G222" s="87"/>
      <c r="H222" s="87"/>
      <c r="I222" s="85">
        <v>2025</v>
      </c>
      <c r="J222" s="187"/>
      <c r="K222" s="187"/>
      <c r="L222" s="182"/>
      <c r="M222" s="226"/>
      <c r="N222" s="226"/>
      <c r="O222" s="226"/>
      <c r="P222" s="182"/>
      <c r="Q222" s="182"/>
      <c r="R222" s="182"/>
      <c r="S222" s="182"/>
      <c r="T222" s="182"/>
      <c r="U222" s="182"/>
      <c r="V222" s="226"/>
      <c r="W222" s="226"/>
      <c r="X222" s="226"/>
      <c r="Y222" s="182"/>
      <c r="Z222" s="182"/>
      <c r="AA222" s="182"/>
      <c r="AB222" s="182">
        <v>5410.1</v>
      </c>
      <c r="AC222" s="182">
        <v>5288.3</v>
      </c>
      <c r="AD222" s="186">
        <v>121.8</v>
      </c>
      <c r="AE222" s="226"/>
      <c r="AF222" s="226"/>
      <c r="AG222" s="226"/>
      <c r="AH222" s="182">
        <f t="shared" si="83"/>
        <v>5410.1</v>
      </c>
      <c r="AI222" s="182">
        <f t="shared" si="84"/>
        <v>5288.3</v>
      </c>
      <c r="AJ222" s="186">
        <f t="shared" si="85"/>
        <v>121.8</v>
      </c>
    </row>
    <row r="223" spans="1:36" s="88" customFormat="1" ht="19.5" customHeight="1" x14ac:dyDescent="0.2">
      <c r="A223" s="267" t="s">
        <v>243</v>
      </c>
      <c r="B223" s="84" t="s">
        <v>118</v>
      </c>
      <c r="C223" s="84"/>
      <c r="D223" s="87"/>
      <c r="E223" s="87"/>
      <c r="F223" s="87"/>
      <c r="G223" s="87"/>
      <c r="H223" s="87"/>
      <c r="I223" s="85">
        <v>2025</v>
      </c>
      <c r="J223" s="187"/>
      <c r="K223" s="187"/>
      <c r="L223" s="187"/>
      <c r="M223" s="227"/>
      <c r="N223" s="227"/>
      <c r="O223" s="227"/>
      <c r="P223" s="182"/>
      <c r="Q223" s="182"/>
      <c r="R223" s="182"/>
      <c r="S223" s="182"/>
      <c r="T223" s="182"/>
      <c r="U223" s="182"/>
      <c r="V223" s="226"/>
      <c r="W223" s="226"/>
      <c r="X223" s="226"/>
      <c r="Y223" s="182"/>
      <c r="Z223" s="182"/>
      <c r="AA223" s="182"/>
      <c r="AB223" s="182">
        <v>5410.1</v>
      </c>
      <c r="AC223" s="182">
        <v>5288.3</v>
      </c>
      <c r="AD223" s="186">
        <v>121.8</v>
      </c>
      <c r="AE223" s="226"/>
      <c r="AF223" s="226"/>
      <c r="AG223" s="226"/>
      <c r="AH223" s="182">
        <f t="shared" si="83"/>
        <v>5410.1</v>
      </c>
      <c r="AI223" s="182">
        <f t="shared" si="84"/>
        <v>5288.3</v>
      </c>
      <c r="AJ223" s="186">
        <f t="shared" si="85"/>
        <v>121.8</v>
      </c>
    </row>
    <row r="224" spans="1:36" s="88" customFormat="1" ht="19.5" customHeight="1" x14ac:dyDescent="0.2">
      <c r="A224" s="267" t="s">
        <v>244</v>
      </c>
      <c r="B224" s="84" t="s">
        <v>428</v>
      </c>
      <c r="C224" s="84"/>
      <c r="D224" s="87"/>
      <c r="E224" s="87"/>
      <c r="F224" s="87"/>
      <c r="G224" s="87"/>
      <c r="H224" s="87"/>
      <c r="I224" s="85">
        <v>2025</v>
      </c>
      <c r="J224" s="187"/>
      <c r="K224" s="187"/>
      <c r="L224" s="187"/>
      <c r="M224" s="227"/>
      <c r="N224" s="227"/>
      <c r="O224" s="227"/>
      <c r="P224" s="182"/>
      <c r="Q224" s="182"/>
      <c r="R224" s="182"/>
      <c r="S224" s="182"/>
      <c r="T224" s="182"/>
      <c r="U224" s="182"/>
      <c r="V224" s="226"/>
      <c r="W224" s="226"/>
      <c r="X224" s="226"/>
      <c r="Y224" s="182"/>
      <c r="Z224" s="182"/>
      <c r="AA224" s="182"/>
      <c r="AB224" s="182">
        <v>5410.1</v>
      </c>
      <c r="AC224" s="182">
        <v>11729.6</v>
      </c>
      <c r="AD224" s="186">
        <v>270.39999999999998</v>
      </c>
      <c r="AE224" s="226"/>
      <c r="AF224" s="226"/>
      <c r="AG224" s="226"/>
      <c r="AH224" s="182">
        <f t="shared" si="83"/>
        <v>12000</v>
      </c>
      <c r="AI224" s="182">
        <f t="shared" si="84"/>
        <v>11729.6</v>
      </c>
      <c r="AJ224" s="186">
        <f t="shared" si="85"/>
        <v>270.39999999999998</v>
      </c>
    </row>
    <row r="225" spans="1:36" s="88" customFormat="1" ht="16.5" customHeight="1" x14ac:dyDescent="0.2">
      <c r="A225" s="267" t="s">
        <v>245</v>
      </c>
      <c r="B225" s="84" t="s">
        <v>429</v>
      </c>
      <c r="C225" s="84"/>
      <c r="D225" s="87"/>
      <c r="E225" s="87"/>
      <c r="F225" s="87"/>
      <c r="G225" s="87"/>
      <c r="H225" s="87"/>
      <c r="I225" s="85">
        <v>2025</v>
      </c>
      <c r="J225" s="187"/>
      <c r="K225" s="187"/>
      <c r="L225" s="187"/>
      <c r="M225" s="227"/>
      <c r="N225" s="227"/>
      <c r="O225" s="227"/>
      <c r="P225" s="182"/>
      <c r="Q225" s="182"/>
      <c r="R225" s="182"/>
      <c r="S225" s="182"/>
      <c r="T225" s="182"/>
      <c r="U225" s="182"/>
      <c r="V225" s="226"/>
      <c r="W225" s="226"/>
      <c r="X225" s="226"/>
      <c r="Y225" s="182"/>
      <c r="Z225" s="182"/>
      <c r="AA225" s="182"/>
      <c r="AB225" s="182">
        <v>5410.1</v>
      </c>
      <c r="AC225" s="182">
        <v>11729.6</v>
      </c>
      <c r="AD225" s="186">
        <v>270.39999999999998</v>
      </c>
      <c r="AE225" s="226"/>
      <c r="AF225" s="226"/>
      <c r="AG225" s="226"/>
      <c r="AH225" s="182">
        <f t="shared" si="83"/>
        <v>12000</v>
      </c>
      <c r="AI225" s="182">
        <f t="shared" si="84"/>
        <v>11729.6</v>
      </c>
      <c r="AJ225" s="186">
        <f t="shared" si="85"/>
        <v>270.39999999999998</v>
      </c>
    </row>
    <row r="226" spans="1:36" s="96" customFormat="1" ht="88.5" customHeight="1" x14ac:dyDescent="0.2">
      <c r="A226" s="81"/>
      <c r="B226" s="81" t="s">
        <v>66</v>
      </c>
      <c r="C226" s="82" t="s">
        <v>385</v>
      </c>
      <c r="D226" s="80" t="s">
        <v>327</v>
      </c>
      <c r="E226" s="80" t="s">
        <v>346</v>
      </c>
      <c r="F226" s="80" t="s">
        <v>329</v>
      </c>
      <c r="G226" s="80" t="s">
        <v>348</v>
      </c>
      <c r="H226" s="80" t="s">
        <v>338</v>
      </c>
      <c r="I226" s="83"/>
      <c r="J226" s="22">
        <f t="shared" ref="J226:AJ226" si="86">J227+J228+J229+J230+J231+J232+J233+J234+J236+J238+J240+J242+J244+J246+J248+J250+J252+J253+J254+J255+J256+J257+J258</f>
        <v>238567.59999999998</v>
      </c>
      <c r="K226" s="22">
        <f t="shared" si="86"/>
        <v>155294.9</v>
      </c>
      <c r="L226" s="22">
        <f t="shared" si="86"/>
        <v>83272.700000000012</v>
      </c>
      <c r="M226" s="223">
        <f t="shared" si="86"/>
        <v>0</v>
      </c>
      <c r="N226" s="223">
        <f t="shared" si="86"/>
        <v>0</v>
      </c>
      <c r="O226" s="223">
        <f t="shared" si="86"/>
        <v>0</v>
      </c>
      <c r="P226" s="22">
        <f t="shared" si="86"/>
        <v>238567.58</v>
      </c>
      <c r="Q226" s="22">
        <f t="shared" si="86"/>
        <v>155294.9</v>
      </c>
      <c r="R226" s="22">
        <f t="shared" si="86"/>
        <v>83272.679999999993</v>
      </c>
      <c r="S226" s="22">
        <f t="shared" si="86"/>
        <v>205650</v>
      </c>
      <c r="T226" s="22">
        <f t="shared" si="86"/>
        <v>201016.80000000005</v>
      </c>
      <c r="U226" s="22">
        <f t="shared" si="86"/>
        <v>4633.2000000000007</v>
      </c>
      <c r="V226" s="223">
        <f t="shared" si="86"/>
        <v>0</v>
      </c>
      <c r="W226" s="223">
        <f t="shared" si="86"/>
        <v>0</v>
      </c>
      <c r="X226" s="223">
        <f t="shared" si="86"/>
        <v>0</v>
      </c>
      <c r="Y226" s="22">
        <f t="shared" si="86"/>
        <v>205650</v>
      </c>
      <c r="Z226" s="22">
        <f t="shared" si="86"/>
        <v>201016.80000000005</v>
      </c>
      <c r="AA226" s="22">
        <f t="shared" si="86"/>
        <v>4633.2000000000007</v>
      </c>
      <c r="AB226" s="22">
        <f t="shared" si="86"/>
        <v>159950</v>
      </c>
      <c r="AC226" s="22">
        <f t="shared" si="86"/>
        <v>156345.70000000001</v>
      </c>
      <c r="AD226" s="22">
        <f t="shared" si="86"/>
        <v>3604.3</v>
      </c>
      <c r="AE226" s="223">
        <f t="shared" si="86"/>
        <v>0</v>
      </c>
      <c r="AF226" s="223">
        <f t="shared" si="86"/>
        <v>0</v>
      </c>
      <c r="AG226" s="223">
        <f t="shared" si="86"/>
        <v>0</v>
      </c>
      <c r="AH226" s="22">
        <f t="shared" si="86"/>
        <v>159950</v>
      </c>
      <c r="AI226" s="22">
        <f t="shared" si="86"/>
        <v>156345.70000000001</v>
      </c>
      <c r="AJ226" s="23">
        <f t="shared" si="86"/>
        <v>3604.3</v>
      </c>
    </row>
    <row r="227" spans="1:36" s="3" customFormat="1" ht="18" customHeight="1" x14ac:dyDescent="0.2">
      <c r="A227" s="267" t="s">
        <v>246</v>
      </c>
      <c r="B227" s="84" t="s">
        <v>67</v>
      </c>
      <c r="C227" s="84"/>
      <c r="D227" s="87"/>
      <c r="E227" s="87"/>
      <c r="F227" s="87"/>
      <c r="G227" s="87"/>
      <c r="H227" s="87"/>
      <c r="I227" s="85">
        <v>2023</v>
      </c>
      <c r="J227" s="182">
        <f>K227+L227</f>
        <v>33031.300000000003</v>
      </c>
      <c r="K227" s="182">
        <v>21394</v>
      </c>
      <c r="L227" s="182">
        <v>11637.3</v>
      </c>
      <c r="M227" s="227"/>
      <c r="N227" s="227"/>
      <c r="O227" s="227"/>
      <c r="P227" s="182">
        <v>33031.269999999997</v>
      </c>
      <c r="Q227" s="182">
        <v>21394</v>
      </c>
      <c r="R227" s="182">
        <v>11637.269999999997</v>
      </c>
      <c r="S227" s="182"/>
      <c r="T227" s="182"/>
      <c r="U227" s="182"/>
      <c r="V227" s="226"/>
      <c r="W227" s="226"/>
      <c r="X227" s="226"/>
      <c r="Y227" s="182"/>
      <c r="Z227" s="182"/>
      <c r="AA227" s="182"/>
      <c r="AB227" s="182"/>
      <c r="AC227" s="182"/>
      <c r="AD227" s="182"/>
      <c r="AE227" s="226"/>
      <c r="AF227" s="226"/>
      <c r="AG227" s="226"/>
      <c r="AH227" s="182"/>
      <c r="AI227" s="182"/>
      <c r="AJ227" s="186"/>
    </row>
    <row r="228" spans="1:36" s="3" customFormat="1" ht="18.75" customHeight="1" x14ac:dyDescent="0.2">
      <c r="A228" s="267" t="s">
        <v>247</v>
      </c>
      <c r="B228" s="84" t="s">
        <v>68</v>
      </c>
      <c r="C228" s="84"/>
      <c r="D228" s="87"/>
      <c r="E228" s="87"/>
      <c r="F228" s="87"/>
      <c r="G228" s="87"/>
      <c r="H228" s="87"/>
      <c r="I228" s="85">
        <v>2023</v>
      </c>
      <c r="J228" s="182">
        <f t="shared" ref="J228:J233" si="87">K228+L228</f>
        <v>31054.1</v>
      </c>
      <c r="K228" s="182">
        <v>21394</v>
      </c>
      <c r="L228" s="182">
        <v>9660.1</v>
      </c>
      <c r="M228" s="227"/>
      <c r="N228" s="227"/>
      <c r="O228" s="227"/>
      <c r="P228" s="182">
        <v>31054.12</v>
      </c>
      <c r="Q228" s="182">
        <v>21394</v>
      </c>
      <c r="R228" s="182">
        <v>9660.119999999999</v>
      </c>
      <c r="S228" s="182"/>
      <c r="T228" s="182"/>
      <c r="U228" s="182"/>
      <c r="V228" s="226"/>
      <c r="W228" s="226"/>
      <c r="X228" s="226"/>
      <c r="Y228" s="182"/>
      <c r="Z228" s="182"/>
      <c r="AA228" s="182"/>
      <c r="AB228" s="182"/>
      <c r="AC228" s="182"/>
      <c r="AD228" s="182"/>
      <c r="AE228" s="226"/>
      <c r="AF228" s="226"/>
      <c r="AG228" s="226"/>
      <c r="AH228" s="182"/>
      <c r="AI228" s="182"/>
      <c r="AJ228" s="186"/>
    </row>
    <row r="229" spans="1:36" s="3" customFormat="1" ht="18" customHeight="1" x14ac:dyDescent="0.2">
      <c r="A229" s="267" t="s">
        <v>248</v>
      </c>
      <c r="B229" s="84" t="s">
        <v>69</v>
      </c>
      <c r="C229" s="84"/>
      <c r="D229" s="87"/>
      <c r="E229" s="87"/>
      <c r="F229" s="87"/>
      <c r="G229" s="87"/>
      <c r="H229" s="87"/>
      <c r="I229" s="85">
        <v>2023</v>
      </c>
      <c r="J229" s="182">
        <f t="shared" si="87"/>
        <v>31924.3</v>
      </c>
      <c r="K229" s="182">
        <v>21394</v>
      </c>
      <c r="L229" s="182">
        <v>10530.3</v>
      </c>
      <c r="M229" s="227"/>
      <c r="N229" s="227"/>
      <c r="O229" s="227"/>
      <c r="P229" s="182">
        <v>31924.28</v>
      </c>
      <c r="Q229" s="182">
        <v>21394</v>
      </c>
      <c r="R229" s="182">
        <v>10530.279999999999</v>
      </c>
      <c r="S229" s="182"/>
      <c r="T229" s="182"/>
      <c r="U229" s="182"/>
      <c r="V229" s="226"/>
      <c r="W229" s="226"/>
      <c r="X229" s="226"/>
      <c r="Y229" s="182"/>
      <c r="Z229" s="182"/>
      <c r="AA229" s="182"/>
      <c r="AB229" s="182"/>
      <c r="AC229" s="182"/>
      <c r="AD229" s="182"/>
      <c r="AE229" s="226"/>
      <c r="AF229" s="226"/>
      <c r="AG229" s="226"/>
      <c r="AH229" s="182"/>
      <c r="AI229" s="182"/>
      <c r="AJ229" s="186"/>
    </row>
    <row r="230" spans="1:36" s="3" customFormat="1" ht="18" customHeight="1" x14ac:dyDescent="0.2">
      <c r="A230" s="267" t="s">
        <v>249</v>
      </c>
      <c r="B230" s="84" t="s">
        <v>70</v>
      </c>
      <c r="C230" s="84"/>
      <c r="D230" s="87"/>
      <c r="E230" s="87"/>
      <c r="F230" s="87"/>
      <c r="G230" s="87"/>
      <c r="H230" s="87"/>
      <c r="I230" s="85">
        <v>2023</v>
      </c>
      <c r="J230" s="182">
        <f t="shared" si="87"/>
        <v>35393.5</v>
      </c>
      <c r="K230" s="182">
        <v>21393.9</v>
      </c>
      <c r="L230" s="182">
        <v>13999.6</v>
      </c>
      <c r="M230" s="227"/>
      <c r="N230" s="227"/>
      <c r="O230" s="227"/>
      <c r="P230" s="182">
        <v>35393.54</v>
      </c>
      <c r="Q230" s="182">
        <v>21393.9</v>
      </c>
      <c r="R230" s="182">
        <v>13999.64</v>
      </c>
      <c r="S230" s="182"/>
      <c r="T230" s="182"/>
      <c r="U230" s="182"/>
      <c r="V230" s="226"/>
      <c r="W230" s="226"/>
      <c r="X230" s="226"/>
      <c r="Y230" s="182"/>
      <c r="Z230" s="182"/>
      <c r="AA230" s="182"/>
      <c r="AB230" s="182"/>
      <c r="AC230" s="182"/>
      <c r="AD230" s="182"/>
      <c r="AE230" s="226"/>
      <c r="AF230" s="226"/>
      <c r="AG230" s="226"/>
      <c r="AH230" s="182"/>
      <c r="AI230" s="182"/>
      <c r="AJ230" s="186"/>
    </row>
    <row r="231" spans="1:36" s="3" customFormat="1" ht="18" customHeight="1" x14ac:dyDescent="0.2">
      <c r="A231" s="267" t="s">
        <v>402</v>
      </c>
      <c r="B231" s="84" t="s">
        <v>71</v>
      </c>
      <c r="C231" s="84"/>
      <c r="D231" s="87"/>
      <c r="E231" s="87"/>
      <c r="F231" s="87"/>
      <c r="G231" s="87"/>
      <c r="H231" s="87"/>
      <c r="I231" s="85">
        <v>2023</v>
      </c>
      <c r="J231" s="182">
        <f t="shared" si="87"/>
        <v>31911.300000000003</v>
      </c>
      <c r="K231" s="182">
        <v>21393.9</v>
      </c>
      <c r="L231" s="182">
        <v>10517.4</v>
      </c>
      <c r="M231" s="227"/>
      <c r="N231" s="227"/>
      <c r="O231" s="227"/>
      <c r="P231" s="182">
        <v>31911.279999999999</v>
      </c>
      <c r="Q231" s="182">
        <v>21393.9</v>
      </c>
      <c r="R231" s="182">
        <v>10517.38</v>
      </c>
      <c r="S231" s="182"/>
      <c r="T231" s="182"/>
      <c r="U231" s="182"/>
      <c r="V231" s="226"/>
      <c r="W231" s="226"/>
      <c r="X231" s="226"/>
      <c r="Y231" s="182"/>
      <c r="Z231" s="182"/>
      <c r="AA231" s="182"/>
      <c r="AB231" s="182"/>
      <c r="AC231" s="182"/>
      <c r="AD231" s="182"/>
      <c r="AE231" s="226"/>
      <c r="AF231" s="226"/>
      <c r="AG231" s="226"/>
      <c r="AH231" s="182"/>
      <c r="AI231" s="182"/>
      <c r="AJ231" s="186"/>
    </row>
    <row r="232" spans="1:36" s="3" customFormat="1" ht="18" customHeight="1" x14ac:dyDescent="0.2">
      <c r="A232" s="267" t="s">
        <v>250</v>
      </c>
      <c r="B232" s="84" t="s">
        <v>459</v>
      </c>
      <c r="C232" s="84"/>
      <c r="D232" s="87"/>
      <c r="E232" s="87"/>
      <c r="F232" s="87"/>
      <c r="G232" s="87"/>
      <c r="H232" s="87"/>
      <c r="I232" s="85">
        <v>2023</v>
      </c>
      <c r="J232" s="182">
        <f t="shared" si="87"/>
        <v>35666.9</v>
      </c>
      <c r="K232" s="182">
        <v>24162.5</v>
      </c>
      <c r="L232" s="182">
        <v>11504.4</v>
      </c>
      <c r="M232" s="226"/>
      <c r="N232" s="226"/>
      <c r="O232" s="226"/>
      <c r="P232" s="182">
        <v>35666.9</v>
      </c>
      <c r="Q232" s="182">
        <v>24162.5</v>
      </c>
      <c r="R232" s="182">
        <v>11504.4</v>
      </c>
      <c r="S232" s="182"/>
      <c r="T232" s="182"/>
      <c r="U232" s="182"/>
      <c r="V232" s="226"/>
      <c r="W232" s="226"/>
      <c r="X232" s="226"/>
      <c r="Y232" s="182"/>
      <c r="Z232" s="182"/>
      <c r="AA232" s="182"/>
      <c r="AB232" s="182"/>
      <c r="AC232" s="182"/>
      <c r="AD232" s="182"/>
      <c r="AE232" s="226"/>
      <c r="AF232" s="226"/>
      <c r="AG232" s="226"/>
      <c r="AH232" s="182"/>
      <c r="AI232" s="182"/>
      <c r="AJ232" s="186"/>
    </row>
    <row r="233" spans="1:36" s="3" customFormat="1" ht="18" customHeight="1" x14ac:dyDescent="0.2">
      <c r="A233" s="267" t="s">
        <v>251</v>
      </c>
      <c r="B233" s="84" t="s">
        <v>430</v>
      </c>
      <c r="C233" s="84"/>
      <c r="D233" s="87"/>
      <c r="E233" s="87"/>
      <c r="F233" s="87"/>
      <c r="G233" s="87"/>
      <c r="H233" s="87"/>
      <c r="I233" s="85">
        <v>2023</v>
      </c>
      <c r="J233" s="182">
        <f t="shared" si="87"/>
        <v>28066.199999999997</v>
      </c>
      <c r="K233" s="182">
        <v>24162.6</v>
      </c>
      <c r="L233" s="182">
        <v>3903.6</v>
      </c>
      <c r="M233" s="226"/>
      <c r="N233" s="226"/>
      <c r="O233" s="226"/>
      <c r="P233" s="182">
        <v>28066.189999999995</v>
      </c>
      <c r="Q233" s="182">
        <v>24162.6</v>
      </c>
      <c r="R233" s="182">
        <v>3903.5899999999974</v>
      </c>
      <c r="S233" s="182"/>
      <c r="T233" s="182"/>
      <c r="U233" s="182"/>
      <c r="V233" s="226"/>
      <c r="W233" s="226"/>
      <c r="X233" s="226"/>
      <c r="Y233" s="182"/>
      <c r="Z233" s="182"/>
      <c r="AA233" s="182"/>
      <c r="AB233" s="182"/>
      <c r="AC233" s="182"/>
      <c r="AD233" s="182"/>
      <c r="AE233" s="226"/>
      <c r="AF233" s="226"/>
      <c r="AG233" s="226"/>
      <c r="AH233" s="182"/>
      <c r="AI233" s="182"/>
      <c r="AJ233" s="186"/>
    </row>
    <row r="234" spans="1:36" s="3" customFormat="1" ht="19.5" customHeight="1" x14ac:dyDescent="0.2">
      <c r="A234" s="267" t="s">
        <v>252</v>
      </c>
      <c r="B234" s="84" t="s">
        <v>72</v>
      </c>
      <c r="C234" s="84"/>
      <c r="D234" s="87"/>
      <c r="E234" s="87"/>
      <c r="F234" s="87"/>
      <c r="G234" s="87"/>
      <c r="H234" s="87"/>
      <c r="I234" s="85">
        <v>2024</v>
      </c>
      <c r="J234" s="182">
        <f t="shared" ref="J234:J251" si="88">K234+L234</f>
        <v>1280</v>
      </c>
      <c r="K234" s="182">
        <v>0</v>
      </c>
      <c r="L234" s="182">
        <v>1280</v>
      </c>
      <c r="M234" s="226"/>
      <c r="N234" s="226"/>
      <c r="O234" s="226"/>
      <c r="P234" s="182">
        <f t="shared" ref="P234:P251" si="89">J234+M234</f>
        <v>1280</v>
      </c>
      <c r="Q234" s="182">
        <v>0</v>
      </c>
      <c r="R234" s="182">
        <f t="shared" ref="R234:R251" si="90">L234+O234</f>
        <v>1280</v>
      </c>
      <c r="S234" s="182">
        <f>T234+U234</f>
        <v>22850</v>
      </c>
      <c r="T234" s="182">
        <v>22335.200000000001</v>
      </c>
      <c r="U234" s="182">
        <v>514.79999999999995</v>
      </c>
      <c r="V234" s="226"/>
      <c r="W234" s="226"/>
      <c r="X234" s="226"/>
      <c r="Y234" s="182">
        <f>Z234+AA234</f>
        <v>22850</v>
      </c>
      <c r="Z234" s="182">
        <f>T234+W234</f>
        <v>22335.200000000001</v>
      </c>
      <c r="AA234" s="182">
        <f>U234+X234</f>
        <v>514.79999999999995</v>
      </c>
      <c r="AB234" s="182"/>
      <c r="AC234" s="182"/>
      <c r="AD234" s="182"/>
      <c r="AE234" s="226"/>
      <c r="AF234" s="226"/>
      <c r="AG234" s="226"/>
      <c r="AH234" s="182"/>
      <c r="AI234" s="182"/>
      <c r="AJ234" s="186"/>
    </row>
    <row r="235" spans="1:36" s="94" customFormat="1" ht="33.75" customHeight="1" x14ac:dyDescent="0.2">
      <c r="A235" s="64"/>
      <c r="B235" s="92" t="s">
        <v>23</v>
      </c>
      <c r="C235" s="92"/>
      <c r="D235" s="93"/>
      <c r="E235" s="93"/>
      <c r="F235" s="93"/>
      <c r="G235" s="93"/>
      <c r="H235" s="93"/>
      <c r="I235" s="97"/>
      <c r="J235" s="185">
        <f t="shared" si="88"/>
        <v>1280</v>
      </c>
      <c r="K235" s="185">
        <v>0</v>
      </c>
      <c r="L235" s="185">
        <v>1280</v>
      </c>
      <c r="M235" s="229"/>
      <c r="N235" s="229"/>
      <c r="O235" s="229"/>
      <c r="P235" s="185">
        <f t="shared" si="89"/>
        <v>1280</v>
      </c>
      <c r="Q235" s="185">
        <v>0</v>
      </c>
      <c r="R235" s="185">
        <f t="shared" si="90"/>
        <v>1280</v>
      </c>
      <c r="S235" s="185"/>
      <c r="T235" s="185"/>
      <c r="U235" s="185"/>
      <c r="V235" s="229"/>
      <c r="W235" s="229"/>
      <c r="X235" s="229"/>
      <c r="Y235" s="185"/>
      <c r="Z235" s="185"/>
      <c r="AA235" s="185"/>
      <c r="AB235" s="185"/>
      <c r="AC235" s="185"/>
      <c r="AD235" s="185"/>
      <c r="AE235" s="229"/>
      <c r="AF235" s="229"/>
      <c r="AG235" s="229"/>
      <c r="AH235" s="185"/>
      <c r="AI235" s="185"/>
      <c r="AJ235" s="189"/>
    </row>
    <row r="236" spans="1:36" s="3" customFormat="1" ht="19.5" customHeight="1" x14ac:dyDescent="0.2">
      <c r="A236" s="267" t="s">
        <v>253</v>
      </c>
      <c r="B236" s="84" t="s">
        <v>73</v>
      </c>
      <c r="C236" s="84"/>
      <c r="D236" s="87"/>
      <c r="E236" s="87"/>
      <c r="F236" s="87"/>
      <c r="G236" s="87"/>
      <c r="H236" s="87"/>
      <c r="I236" s="85">
        <v>2024</v>
      </c>
      <c r="J236" s="182">
        <f t="shared" si="88"/>
        <v>1280</v>
      </c>
      <c r="K236" s="182">
        <v>0</v>
      </c>
      <c r="L236" s="182">
        <v>1280</v>
      </c>
      <c r="M236" s="226"/>
      <c r="N236" s="226"/>
      <c r="O236" s="226"/>
      <c r="P236" s="182">
        <f t="shared" si="89"/>
        <v>1280</v>
      </c>
      <c r="Q236" s="182">
        <v>0</v>
      </c>
      <c r="R236" s="182">
        <f t="shared" si="90"/>
        <v>1280</v>
      </c>
      <c r="S236" s="182">
        <f>T236+U236</f>
        <v>22850</v>
      </c>
      <c r="T236" s="182">
        <v>22335.200000000001</v>
      </c>
      <c r="U236" s="182">
        <v>514.79999999999995</v>
      </c>
      <c r="V236" s="226"/>
      <c r="W236" s="226"/>
      <c r="X236" s="226"/>
      <c r="Y236" s="182">
        <f>Z236+AA236</f>
        <v>22850</v>
      </c>
      <c r="Z236" s="182">
        <f>T236+W236</f>
        <v>22335.200000000001</v>
      </c>
      <c r="AA236" s="182">
        <f>U236+X236</f>
        <v>514.79999999999995</v>
      </c>
      <c r="AB236" s="182"/>
      <c r="AC236" s="182"/>
      <c r="AD236" s="182"/>
      <c r="AE236" s="226"/>
      <c r="AF236" s="226"/>
      <c r="AG236" s="226"/>
      <c r="AH236" s="182"/>
      <c r="AI236" s="182"/>
      <c r="AJ236" s="186"/>
    </row>
    <row r="237" spans="1:36" s="94" customFormat="1" ht="33" customHeight="1" x14ac:dyDescent="0.2">
      <c r="A237" s="64"/>
      <c r="B237" s="92" t="s">
        <v>23</v>
      </c>
      <c r="C237" s="92"/>
      <c r="D237" s="93"/>
      <c r="E237" s="93"/>
      <c r="F237" s="93"/>
      <c r="G237" s="93"/>
      <c r="H237" s="93"/>
      <c r="I237" s="85"/>
      <c r="J237" s="185">
        <f t="shared" si="88"/>
        <v>1280</v>
      </c>
      <c r="K237" s="185">
        <v>0</v>
      </c>
      <c r="L237" s="185">
        <v>1280</v>
      </c>
      <c r="M237" s="229"/>
      <c r="N237" s="229"/>
      <c r="O237" s="229"/>
      <c r="P237" s="185">
        <f t="shared" si="89"/>
        <v>1280</v>
      </c>
      <c r="Q237" s="185">
        <v>0</v>
      </c>
      <c r="R237" s="185">
        <f t="shared" si="90"/>
        <v>1280</v>
      </c>
      <c r="S237" s="185"/>
      <c r="T237" s="185"/>
      <c r="U237" s="185"/>
      <c r="V237" s="229"/>
      <c r="W237" s="229"/>
      <c r="X237" s="229"/>
      <c r="Y237" s="185"/>
      <c r="Z237" s="185"/>
      <c r="AA237" s="185"/>
      <c r="AB237" s="185"/>
      <c r="AC237" s="185"/>
      <c r="AD237" s="185"/>
      <c r="AE237" s="229"/>
      <c r="AF237" s="229"/>
      <c r="AG237" s="229"/>
      <c r="AH237" s="185"/>
      <c r="AI237" s="185"/>
      <c r="AJ237" s="189"/>
    </row>
    <row r="238" spans="1:36" s="3" customFormat="1" ht="19.5" customHeight="1" x14ac:dyDescent="0.2">
      <c r="A238" s="267" t="s">
        <v>254</v>
      </c>
      <c r="B238" s="84" t="s">
        <v>74</v>
      </c>
      <c r="C238" s="84"/>
      <c r="D238" s="87"/>
      <c r="E238" s="87"/>
      <c r="F238" s="87"/>
      <c r="G238" s="87"/>
      <c r="H238" s="87"/>
      <c r="I238" s="85">
        <v>2024</v>
      </c>
      <c r="J238" s="182">
        <f t="shared" si="88"/>
        <v>1280</v>
      </c>
      <c r="K238" s="182">
        <v>0</v>
      </c>
      <c r="L238" s="182">
        <v>1280</v>
      </c>
      <c r="M238" s="226"/>
      <c r="N238" s="226"/>
      <c r="O238" s="226"/>
      <c r="P238" s="182">
        <f t="shared" si="89"/>
        <v>1280</v>
      </c>
      <c r="Q238" s="182">
        <v>0</v>
      </c>
      <c r="R238" s="182">
        <f t="shared" si="90"/>
        <v>1280</v>
      </c>
      <c r="S238" s="182">
        <f>T238+U238</f>
        <v>22850</v>
      </c>
      <c r="T238" s="182">
        <v>22335.200000000001</v>
      </c>
      <c r="U238" s="182">
        <v>514.79999999999995</v>
      </c>
      <c r="V238" s="226"/>
      <c r="W238" s="226"/>
      <c r="X238" s="226"/>
      <c r="Y238" s="182">
        <f>Z238+AA238</f>
        <v>22850</v>
      </c>
      <c r="Z238" s="182">
        <f>T238+W238</f>
        <v>22335.200000000001</v>
      </c>
      <c r="AA238" s="182">
        <f>U238+X238</f>
        <v>514.79999999999995</v>
      </c>
      <c r="AB238" s="182"/>
      <c r="AC238" s="182"/>
      <c r="AD238" s="182"/>
      <c r="AE238" s="226"/>
      <c r="AF238" s="226"/>
      <c r="AG238" s="226"/>
      <c r="AH238" s="182"/>
      <c r="AI238" s="182"/>
      <c r="AJ238" s="186"/>
    </row>
    <row r="239" spans="1:36" s="94" customFormat="1" ht="33.75" customHeight="1" x14ac:dyDescent="0.2">
      <c r="A239" s="64"/>
      <c r="B239" s="92" t="s">
        <v>23</v>
      </c>
      <c r="C239" s="92"/>
      <c r="D239" s="93"/>
      <c r="E239" s="93"/>
      <c r="F239" s="93"/>
      <c r="G239" s="93"/>
      <c r="H239" s="93"/>
      <c r="I239" s="85"/>
      <c r="J239" s="185">
        <f t="shared" si="88"/>
        <v>1280</v>
      </c>
      <c r="K239" s="185">
        <v>0</v>
      </c>
      <c r="L239" s="185">
        <v>1280</v>
      </c>
      <c r="M239" s="229"/>
      <c r="N239" s="229"/>
      <c r="O239" s="229"/>
      <c r="P239" s="185">
        <f t="shared" si="89"/>
        <v>1280</v>
      </c>
      <c r="Q239" s="185">
        <v>0</v>
      </c>
      <c r="R239" s="185">
        <f t="shared" si="90"/>
        <v>1280</v>
      </c>
      <c r="S239" s="185"/>
      <c r="T239" s="185"/>
      <c r="U239" s="185"/>
      <c r="V239" s="229"/>
      <c r="W239" s="229"/>
      <c r="X239" s="229"/>
      <c r="Y239" s="185"/>
      <c r="Z239" s="185"/>
      <c r="AA239" s="185"/>
      <c r="AB239" s="185"/>
      <c r="AC239" s="185"/>
      <c r="AD239" s="185"/>
      <c r="AE239" s="229"/>
      <c r="AF239" s="229"/>
      <c r="AG239" s="229"/>
      <c r="AH239" s="185"/>
      <c r="AI239" s="185"/>
      <c r="AJ239" s="189"/>
    </row>
    <row r="240" spans="1:36" s="3" customFormat="1" ht="19.5" customHeight="1" x14ac:dyDescent="0.2">
      <c r="A240" s="267" t="s">
        <v>255</v>
      </c>
      <c r="B240" s="84" t="s">
        <v>75</v>
      </c>
      <c r="C240" s="84"/>
      <c r="D240" s="87"/>
      <c r="E240" s="87"/>
      <c r="F240" s="87"/>
      <c r="G240" s="87"/>
      <c r="H240" s="87"/>
      <c r="I240" s="85">
        <v>2024</v>
      </c>
      <c r="J240" s="182">
        <f t="shared" si="88"/>
        <v>1280</v>
      </c>
      <c r="K240" s="182">
        <v>0</v>
      </c>
      <c r="L240" s="182">
        <v>1280</v>
      </c>
      <c r="M240" s="226"/>
      <c r="N240" s="226"/>
      <c r="O240" s="226"/>
      <c r="P240" s="182">
        <f t="shared" si="89"/>
        <v>1280</v>
      </c>
      <c r="Q240" s="182">
        <v>0</v>
      </c>
      <c r="R240" s="182">
        <f t="shared" si="90"/>
        <v>1280</v>
      </c>
      <c r="S240" s="182">
        <f>T240+U240</f>
        <v>22850</v>
      </c>
      <c r="T240" s="182">
        <v>22335.200000000001</v>
      </c>
      <c r="U240" s="182">
        <v>514.79999999999995</v>
      </c>
      <c r="V240" s="226"/>
      <c r="W240" s="226"/>
      <c r="X240" s="226"/>
      <c r="Y240" s="182">
        <f>Z240+AA240</f>
        <v>22850</v>
      </c>
      <c r="Z240" s="182">
        <f>T240+W240</f>
        <v>22335.200000000001</v>
      </c>
      <c r="AA240" s="182">
        <f>U240+X240</f>
        <v>514.79999999999995</v>
      </c>
      <c r="AB240" s="182"/>
      <c r="AC240" s="182"/>
      <c r="AD240" s="182"/>
      <c r="AE240" s="226"/>
      <c r="AF240" s="226"/>
      <c r="AG240" s="226"/>
      <c r="AH240" s="182"/>
      <c r="AI240" s="182"/>
      <c r="AJ240" s="186"/>
    </row>
    <row r="241" spans="1:36" s="94" customFormat="1" ht="36" customHeight="1" x14ac:dyDescent="0.2">
      <c r="A241" s="64"/>
      <c r="B241" s="92" t="s">
        <v>23</v>
      </c>
      <c r="C241" s="92"/>
      <c r="D241" s="93"/>
      <c r="E241" s="93"/>
      <c r="F241" s="93"/>
      <c r="G241" s="93"/>
      <c r="H241" s="93"/>
      <c r="I241" s="85"/>
      <c r="J241" s="185">
        <f t="shared" si="88"/>
        <v>1280</v>
      </c>
      <c r="K241" s="185">
        <v>0</v>
      </c>
      <c r="L241" s="185">
        <v>1280</v>
      </c>
      <c r="M241" s="229"/>
      <c r="N241" s="229"/>
      <c r="O241" s="229"/>
      <c r="P241" s="185">
        <f t="shared" si="89"/>
        <v>1280</v>
      </c>
      <c r="Q241" s="185">
        <v>0</v>
      </c>
      <c r="R241" s="185">
        <f t="shared" si="90"/>
        <v>1280</v>
      </c>
      <c r="S241" s="185"/>
      <c r="T241" s="185"/>
      <c r="U241" s="185"/>
      <c r="V241" s="229"/>
      <c r="W241" s="229"/>
      <c r="X241" s="229"/>
      <c r="Y241" s="185"/>
      <c r="Z241" s="185"/>
      <c r="AA241" s="185"/>
      <c r="AB241" s="185"/>
      <c r="AC241" s="185"/>
      <c r="AD241" s="185"/>
      <c r="AE241" s="229"/>
      <c r="AF241" s="229"/>
      <c r="AG241" s="229"/>
      <c r="AH241" s="185"/>
      <c r="AI241" s="185"/>
      <c r="AJ241" s="189"/>
    </row>
    <row r="242" spans="1:36" s="3" customFormat="1" ht="19.5" customHeight="1" x14ac:dyDescent="0.2">
      <c r="A242" s="267" t="s">
        <v>256</v>
      </c>
      <c r="B242" s="84" t="s">
        <v>76</v>
      </c>
      <c r="C242" s="84"/>
      <c r="D242" s="87"/>
      <c r="E242" s="87"/>
      <c r="F242" s="87"/>
      <c r="G242" s="87"/>
      <c r="H242" s="87"/>
      <c r="I242" s="85">
        <v>2024</v>
      </c>
      <c r="J242" s="182">
        <f t="shared" si="88"/>
        <v>1280</v>
      </c>
      <c r="K242" s="182">
        <v>0</v>
      </c>
      <c r="L242" s="182">
        <v>1280</v>
      </c>
      <c r="M242" s="226"/>
      <c r="N242" s="226"/>
      <c r="O242" s="226"/>
      <c r="P242" s="182">
        <f t="shared" si="89"/>
        <v>1280</v>
      </c>
      <c r="Q242" s="182">
        <v>0</v>
      </c>
      <c r="R242" s="182">
        <f t="shared" si="90"/>
        <v>1280</v>
      </c>
      <c r="S242" s="182">
        <f>T242+U242</f>
        <v>22850</v>
      </c>
      <c r="T242" s="182">
        <v>22335.200000000001</v>
      </c>
      <c r="U242" s="182">
        <v>514.79999999999995</v>
      </c>
      <c r="V242" s="226"/>
      <c r="W242" s="226"/>
      <c r="X242" s="226"/>
      <c r="Y242" s="182">
        <f>Z242+AA242</f>
        <v>22850</v>
      </c>
      <c r="Z242" s="182">
        <f>T242+W242</f>
        <v>22335.200000000001</v>
      </c>
      <c r="AA242" s="182">
        <f>U242+X242</f>
        <v>514.79999999999995</v>
      </c>
      <c r="AB242" s="182"/>
      <c r="AC242" s="182"/>
      <c r="AD242" s="182"/>
      <c r="AE242" s="226"/>
      <c r="AF242" s="226"/>
      <c r="AG242" s="226"/>
      <c r="AH242" s="182"/>
      <c r="AI242" s="182"/>
      <c r="AJ242" s="186"/>
    </row>
    <row r="243" spans="1:36" s="94" customFormat="1" ht="35.25" customHeight="1" x14ac:dyDescent="0.2">
      <c r="A243" s="64"/>
      <c r="B243" s="92" t="s">
        <v>23</v>
      </c>
      <c r="C243" s="92"/>
      <c r="D243" s="93"/>
      <c r="E243" s="93"/>
      <c r="F243" s="93"/>
      <c r="G243" s="93"/>
      <c r="H243" s="93"/>
      <c r="I243" s="85"/>
      <c r="J243" s="185">
        <f t="shared" si="88"/>
        <v>1280</v>
      </c>
      <c r="K243" s="185">
        <v>0</v>
      </c>
      <c r="L243" s="185">
        <v>1280</v>
      </c>
      <c r="M243" s="229"/>
      <c r="N243" s="229"/>
      <c r="O243" s="229"/>
      <c r="P243" s="185">
        <f t="shared" si="89"/>
        <v>1280</v>
      </c>
      <c r="Q243" s="185">
        <v>0</v>
      </c>
      <c r="R243" s="185">
        <f t="shared" si="90"/>
        <v>1280</v>
      </c>
      <c r="S243" s="185"/>
      <c r="T243" s="185"/>
      <c r="U243" s="185"/>
      <c r="V243" s="229"/>
      <c r="W243" s="229"/>
      <c r="X243" s="229"/>
      <c r="Y243" s="185"/>
      <c r="Z243" s="185"/>
      <c r="AA243" s="185"/>
      <c r="AB243" s="185"/>
      <c r="AC243" s="185"/>
      <c r="AD243" s="185"/>
      <c r="AE243" s="229"/>
      <c r="AF243" s="229"/>
      <c r="AG243" s="229"/>
      <c r="AH243" s="185"/>
      <c r="AI243" s="185"/>
      <c r="AJ243" s="189"/>
    </row>
    <row r="244" spans="1:36" s="3" customFormat="1" ht="19.5" customHeight="1" x14ac:dyDescent="0.2">
      <c r="A244" s="267" t="s">
        <v>257</v>
      </c>
      <c r="B244" s="84" t="s">
        <v>77</v>
      </c>
      <c r="C244" s="84"/>
      <c r="D244" s="87"/>
      <c r="E244" s="87"/>
      <c r="F244" s="87"/>
      <c r="G244" s="87"/>
      <c r="H244" s="87"/>
      <c r="I244" s="85">
        <v>2024</v>
      </c>
      <c r="J244" s="182">
        <f t="shared" si="88"/>
        <v>1280</v>
      </c>
      <c r="K244" s="182">
        <v>0</v>
      </c>
      <c r="L244" s="182">
        <v>1280</v>
      </c>
      <c r="M244" s="226"/>
      <c r="N244" s="226"/>
      <c r="O244" s="226"/>
      <c r="P244" s="182">
        <f t="shared" si="89"/>
        <v>1280</v>
      </c>
      <c r="Q244" s="182">
        <v>0</v>
      </c>
      <c r="R244" s="182">
        <f t="shared" si="90"/>
        <v>1280</v>
      </c>
      <c r="S244" s="182">
        <f>T244+U244</f>
        <v>22850</v>
      </c>
      <c r="T244" s="182">
        <v>22335.200000000001</v>
      </c>
      <c r="U244" s="182">
        <v>514.79999999999995</v>
      </c>
      <c r="V244" s="226"/>
      <c r="W244" s="226"/>
      <c r="X244" s="226"/>
      <c r="Y244" s="182">
        <f>Z244+AA244</f>
        <v>22850</v>
      </c>
      <c r="Z244" s="182">
        <f>T244+W244</f>
        <v>22335.200000000001</v>
      </c>
      <c r="AA244" s="182">
        <f>U244+X244</f>
        <v>514.79999999999995</v>
      </c>
      <c r="AB244" s="182"/>
      <c r="AC244" s="182"/>
      <c r="AD244" s="182"/>
      <c r="AE244" s="226"/>
      <c r="AF244" s="226"/>
      <c r="AG244" s="226"/>
      <c r="AH244" s="182"/>
      <c r="AI244" s="182"/>
      <c r="AJ244" s="186"/>
    </row>
    <row r="245" spans="1:36" s="94" customFormat="1" ht="34.5" customHeight="1" x14ac:dyDescent="0.2">
      <c r="A245" s="64"/>
      <c r="B245" s="92" t="s">
        <v>23</v>
      </c>
      <c r="C245" s="92"/>
      <c r="D245" s="93"/>
      <c r="E245" s="93"/>
      <c r="F245" s="93"/>
      <c r="G245" s="93"/>
      <c r="H245" s="93"/>
      <c r="I245" s="85"/>
      <c r="J245" s="185">
        <f t="shared" si="88"/>
        <v>1280</v>
      </c>
      <c r="K245" s="185">
        <v>0</v>
      </c>
      <c r="L245" s="185">
        <v>1280</v>
      </c>
      <c r="M245" s="229"/>
      <c r="N245" s="229"/>
      <c r="O245" s="229"/>
      <c r="P245" s="185">
        <f t="shared" si="89"/>
        <v>1280</v>
      </c>
      <c r="Q245" s="185">
        <v>0</v>
      </c>
      <c r="R245" s="185">
        <f t="shared" si="90"/>
        <v>1280</v>
      </c>
      <c r="S245" s="185"/>
      <c r="T245" s="185"/>
      <c r="U245" s="185"/>
      <c r="V245" s="229"/>
      <c r="W245" s="229"/>
      <c r="X245" s="229"/>
      <c r="Y245" s="185"/>
      <c r="Z245" s="185"/>
      <c r="AA245" s="185"/>
      <c r="AB245" s="185"/>
      <c r="AC245" s="185"/>
      <c r="AD245" s="185"/>
      <c r="AE245" s="229"/>
      <c r="AF245" s="229"/>
      <c r="AG245" s="229"/>
      <c r="AH245" s="185"/>
      <c r="AI245" s="185"/>
      <c r="AJ245" s="189"/>
    </row>
    <row r="246" spans="1:36" s="3" customFormat="1" ht="19.5" customHeight="1" x14ac:dyDescent="0.2">
      <c r="A246" s="267" t="s">
        <v>258</v>
      </c>
      <c r="B246" s="84" t="s">
        <v>78</v>
      </c>
      <c r="C246" s="84"/>
      <c r="D246" s="87"/>
      <c r="E246" s="87"/>
      <c r="F246" s="87"/>
      <c r="G246" s="87"/>
      <c r="H246" s="87"/>
      <c r="I246" s="85">
        <v>2024</v>
      </c>
      <c r="J246" s="182">
        <f t="shared" si="88"/>
        <v>1280</v>
      </c>
      <c r="K246" s="182">
        <v>0</v>
      </c>
      <c r="L246" s="182">
        <v>1280</v>
      </c>
      <c r="M246" s="226"/>
      <c r="N246" s="226"/>
      <c r="O246" s="226"/>
      <c r="P246" s="182">
        <f t="shared" si="89"/>
        <v>1280</v>
      </c>
      <c r="Q246" s="182">
        <v>0</v>
      </c>
      <c r="R246" s="182">
        <f t="shared" si="90"/>
        <v>1280</v>
      </c>
      <c r="S246" s="182">
        <f>T246+U246</f>
        <v>22850</v>
      </c>
      <c r="T246" s="182">
        <v>22335.200000000001</v>
      </c>
      <c r="U246" s="182">
        <v>514.79999999999995</v>
      </c>
      <c r="V246" s="226"/>
      <c r="W246" s="226"/>
      <c r="X246" s="226"/>
      <c r="Y246" s="182">
        <f>Z246+AA246</f>
        <v>22850</v>
      </c>
      <c r="Z246" s="182">
        <f>T246+W246</f>
        <v>22335.200000000001</v>
      </c>
      <c r="AA246" s="182">
        <f>U246+X246</f>
        <v>514.79999999999995</v>
      </c>
      <c r="AB246" s="182"/>
      <c r="AC246" s="182"/>
      <c r="AD246" s="182"/>
      <c r="AE246" s="226"/>
      <c r="AF246" s="226"/>
      <c r="AG246" s="226"/>
      <c r="AH246" s="182"/>
      <c r="AI246" s="182"/>
      <c r="AJ246" s="186"/>
    </row>
    <row r="247" spans="1:36" s="94" customFormat="1" ht="34.5" customHeight="1" x14ac:dyDescent="0.2">
      <c r="A247" s="64"/>
      <c r="B247" s="92" t="s">
        <v>23</v>
      </c>
      <c r="C247" s="92"/>
      <c r="D247" s="93"/>
      <c r="E247" s="93"/>
      <c r="F247" s="93"/>
      <c r="G247" s="93"/>
      <c r="H247" s="93"/>
      <c r="I247" s="85"/>
      <c r="J247" s="185">
        <f t="shared" si="88"/>
        <v>1280</v>
      </c>
      <c r="K247" s="185">
        <v>0</v>
      </c>
      <c r="L247" s="185">
        <v>1280</v>
      </c>
      <c r="M247" s="229"/>
      <c r="N247" s="229"/>
      <c r="O247" s="229"/>
      <c r="P247" s="185">
        <f t="shared" si="89"/>
        <v>1280</v>
      </c>
      <c r="Q247" s="185">
        <v>0</v>
      </c>
      <c r="R247" s="185">
        <f t="shared" si="90"/>
        <v>1280</v>
      </c>
      <c r="S247" s="185"/>
      <c r="T247" s="185"/>
      <c r="U247" s="185"/>
      <c r="V247" s="229"/>
      <c r="W247" s="229"/>
      <c r="X247" s="229"/>
      <c r="Y247" s="185"/>
      <c r="Z247" s="185"/>
      <c r="AA247" s="185"/>
      <c r="AB247" s="185"/>
      <c r="AC247" s="185"/>
      <c r="AD247" s="185"/>
      <c r="AE247" s="229"/>
      <c r="AF247" s="229"/>
      <c r="AG247" s="229"/>
      <c r="AH247" s="185"/>
      <c r="AI247" s="185"/>
      <c r="AJ247" s="189"/>
    </row>
    <row r="248" spans="1:36" s="3" customFormat="1" ht="19.5" customHeight="1" x14ac:dyDescent="0.2">
      <c r="A248" s="267" t="s">
        <v>259</v>
      </c>
      <c r="B248" s="84" t="s">
        <v>79</v>
      </c>
      <c r="C248" s="84"/>
      <c r="D248" s="87"/>
      <c r="E248" s="87"/>
      <c r="F248" s="87"/>
      <c r="G248" s="87"/>
      <c r="H248" s="87"/>
      <c r="I248" s="85">
        <v>2024</v>
      </c>
      <c r="J248" s="182">
        <f t="shared" si="88"/>
        <v>1280</v>
      </c>
      <c r="K248" s="182">
        <v>0</v>
      </c>
      <c r="L248" s="182">
        <v>1280</v>
      </c>
      <c r="M248" s="226"/>
      <c r="N248" s="226"/>
      <c r="O248" s="226"/>
      <c r="P248" s="182">
        <f t="shared" si="89"/>
        <v>1280</v>
      </c>
      <c r="Q248" s="182">
        <v>0</v>
      </c>
      <c r="R248" s="182">
        <f t="shared" si="90"/>
        <v>1280</v>
      </c>
      <c r="S248" s="182">
        <f>T248+U248</f>
        <v>22850</v>
      </c>
      <c r="T248" s="182">
        <v>22335.200000000001</v>
      </c>
      <c r="U248" s="182">
        <v>514.79999999999995</v>
      </c>
      <c r="V248" s="226"/>
      <c r="W248" s="226"/>
      <c r="X248" s="226"/>
      <c r="Y248" s="182">
        <f>Z248+AA248</f>
        <v>22850</v>
      </c>
      <c r="Z248" s="182">
        <f>T248+W248</f>
        <v>22335.200000000001</v>
      </c>
      <c r="AA248" s="182">
        <f>U248+X248</f>
        <v>514.79999999999995</v>
      </c>
      <c r="AB248" s="182"/>
      <c r="AC248" s="182"/>
      <c r="AD248" s="182"/>
      <c r="AE248" s="226"/>
      <c r="AF248" s="226"/>
      <c r="AG248" s="226"/>
      <c r="AH248" s="182"/>
      <c r="AI248" s="182"/>
      <c r="AJ248" s="186"/>
    </row>
    <row r="249" spans="1:36" s="94" customFormat="1" ht="36.75" customHeight="1" x14ac:dyDescent="0.2">
      <c r="A249" s="64"/>
      <c r="B249" s="92" t="s">
        <v>23</v>
      </c>
      <c r="C249" s="92"/>
      <c r="D249" s="93"/>
      <c r="E249" s="93"/>
      <c r="F249" s="93"/>
      <c r="G249" s="93"/>
      <c r="H249" s="93"/>
      <c r="I249" s="85"/>
      <c r="J249" s="185">
        <f t="shared" si="88"/>
        <v>1280</v>
      </c>
      <c r="K249" s="185">
        <v>0</v>
      </c>
      <c r="L249" s="185">
        <v>1280</v>
      </c>
      <c r="M249" s="229"/>
      <c r="N249" s="229"/>
      <c r="O249" s="229"/>
      <c r="P249" s="185">
        <f t="shared" si="89"/>
        <v>1280</v>
      </c>
      <c r="Q249" s="185">
        <v>0</v>
      </c>
      <c r="R249" s="185">
        <f t="shared" si="90"/>
        <v>1280</v>
      </c>
      <c r="S249" s="185"/>
      <c r="T249" s="185"/>
      <c r="U249" s="185"/>
      <c r="V249" s="229"/>
      <c r="W249" s="229"/>
      <c r="X249" s="229"/>
      <c r="Y249" s="185"/>
      <c r="Z249" s="185"/>
      <c r="AA249" s="185"/>
      <c r="AB249" s="185"/>
      <c r="AC249" s="185"/>
      <c r="AD249" s="185"/>
      <c r="AE249" s="229"/>
      <c r="AF249" s="229"/>
      <c r="AG249" s="229"/>
      <c r="AH249" s="185"/>
      <c r="AI249" s="185"/>
      <c r="AJ249" s="189"/>
    </row>
    <row r="250" spans="1:36" s="3" customFormat="1" ht="19.5" customHeight="1" x14ac:dyDescent="0.2">
      <c r="A250" s="267" t="s">
        <v>260</v>
      </c>
      <c r="B250" s="84" t="s">
        <v>80</v>
      </c>
      <c r="C250" s="84"/>
      <c r="D250" s="87"/>
      <c r="E250" s="87"/>
      <c r="F250" s="87"/>
      <c r="G250" s="87"/>
      <c r="H250" s="87"/>
      <c r="I250" s="85">
        <v>2024</v>
      </c>
      <c r="J250" s="182">
        <f t="shared" si="88"/>
        <v>1280</v>
      </c>
      <c r="K250" s="182">
        <v>0</v>
      </c>
      <c r="L250" s="182">
        <v>1280</v>
      </c>
      <c r="M250" s="226"/>
      <c r="N250" s="226"/>
      <c r="O250" s="226"/>
      <c r="P250" s="182">
        <f t="shared" si="89"/>
        <v>1280</v>
      </c>
      <c r="Q250" s="182">
        <v>0</v>
      </c>
      <c r="R250" s="182">
        <f t="shared" si="90"/>
        <v>1280</v>
      </c>
      <c r="S250" s="182">
        <f>T250+U250</f>
        <v>22850</v>
      </c>
      <c r="T250" s="182">
        <v>22335.200000000001</v>
      </c>
      <c r="U250" s="182">
        <v>514.79999999999995</v>
      </c>
      <c r="V250" s="226"/>
      <c r="W250" s="226"/>
      <c r="X250" s="226"/>
      <c r="Y250" s="182">
        <f>Z250+AA250</f>
        <v>22850</v>
      </c>
      <c r="Z250" s="182">
        <f>T250+W250</f>
        <v>22335.200000000001</v>
      </c>
      <c r="AA250" s="182">
        <f>U250+X250</f>
        <v>514.79999999999995</v>
      </c>
      <c r="AB250" s="182"/>
      <c r="AC250" s="182"/>
      <c r="AD250" s="182"/>
      <c r="AE250" s="226"/>
      <c r="AF250" s="226"/>
      <c r="AG250" s="226"/>
      <c r="AH250" s="182"/>
      <c r="AI250" s="182"/>
      <c r="AJ250" s="186"/>
    </row>
    <row r="251" spans="1:36" s="94" customFormat="1" ht="36" customHeight="1" x14ac:dyDescent="0.2">
      <c r="A251" s="64"/>
      <c r="B251" s="92" t="s">
        <v>23</v>
      </c>
      <c r="C251" s="92"/>
      <c r="D251" s="93"/>
      <c r="E251" s="93"/>
      <c r="F251" s="93"/>
      <c r="G251" s="93"/>
      <c r="H251" s="93"/>
      <c r="I251" s="85"/>
      <c r="J251" s="185">
        <f t="shared" si="88"/>
        <v>1280</v>
      </c>
      <c r="K251" s="185">
        <v>0</v>
      </c>
      <c r="L251" s="185">
        <v>1280</v>
      </c>
      <c r="M251" s="229"/>
      <c r="N251" s="229"/>
      <c r="O251" s="229"/>
      <c r="P251" s="185">
        <f t="shared" si="89"/>
        <v>1280</v>
      </c>
      <c r="Q251" s="185">
        <v>0</v>
      </c>
      <c r="R251" s="185">
        <f t="shared" si="90"/>
        <v>1280</v>
      </c>
      <c r="S251" s="185"/>
      <c r="T251" s="185"/>
      <c r="U251" s="185"/>
      <c r="V251" s="229"/>
      <c r="W251" s="229"/>
      <c r="X251" s="229"/>
      <c r="Y251" s="185"/>
      <c r="Z251" s="185"/>
      <c r="AA251" s="185"/>
      <c r="AB251" s="185"/>
      <c r="AC251" s="185"/>
      <c r="AD251" s="185"/>
      <c r="AE251" s="229"/>
      <c r="AF251" s="229"/>
      <c r="AG251" s="229"/>
      <c r="AH251" s="185"/>
      <c r="AI251" s="185"/>
      <c r="AJ251" s="189"/>
    </row>
    <row r="252" spans="1:36" s="3" customFormat="1" ht="19.5" customHeight="1" x14ac:dyDescent="0.2">
      <c r="A252" s="267" t="s">
        <v>261</v>
      </c>
      <c r="B252" s="84" t="s">
        <v>431</v>
      </c>
      <c r="C252" s="84"/>
      <c r="D252" s="87"/>
      <c r="E252" s="87"/>
      <c r="F252" s="87"/>
      <c r="G252" s="87"/>
      <c r="H252" s="87"/>
      <c r="I252" s="85">
        <v>2025</v>
      </c>
      <c r="J252" s="187"/>
      <c r="K252" s="187"/>
      <c r="L252" s="182"/>
      <c r="M252" s="226"/>
      <c r="N252" s="226"/>
      <c r="O252" s="226"/>
      <c r="P252" s="182"/>
      <c r="Q252" s="182"/>
      <c r="R252" s="182"/>
      <c r="S252" s="182"/>
      <c r="T252" s="182"/>
      <c r="U252" s="182"/>
      <c r="V252" s="226"/>
      <c r="W252" s="226"/>
      <c r="X252" s="226"/>
      <c r="Y252" s="182"/>
      <c r="Z252" s="182"/>
      <c r="AA252" s="182"/>
      <c r="AB252" s="182">
        <f t="shared" ref="AB252:AB258" si="91">AC252+AD252</f>
        <v>22850</v>
      </c>
      <c r="AC252" s="182">
        <v>22335.1</v>
      </c>
      <c r="AD252" s="186">
        <v>514.9</v>
      </c>
      <c r="AE252" s="226"/>
      <c r="AF252" s="226"/>
      <c r="AG252" s="226"/>
      <c r="AH252" s="182">
        <f t="shared" ref="AH252:AH258" si="92">AI252+AJ252</f>
        <v>22850</v>
      </c>
      <c r="AI252" s="182">
        <f>AC252+AF252</f>
        <v>22335.1</v>
      </c>
      <c r="AJ252" s="186">
        <f t="shared" ref="AJ252:AJ258" si="93">AD252+AG252</f>
        <v>514.9</v>
      </c>
    </row>
    <row r="253" spans="1:36" s="3" customFormat="1" ht="19.5" customHeight="1" x14ac:dyDescent="0.2">
      <c r="A253" s="267" t="s">
        <v>808</v>
      </c>
      <c r="B253" s="84" t="s">
        <v>432</v>
      </c>
      <c r="C253" s="84"/>
      <c r="D253" s="87"/>
      <c r="E253" s="87"/>
      <c r="F253" s="87"/>
      <c r="G253" s="87"/>
      <c r="H253" s="87"/>
      <c r="I253" s="85">
        <v>2025</v>
      </c>
      <c r="J253" s="187"/>
      <c r="K253" s="187"/>
      <c r="L253" s="182"/>
      <c r="M253" s="226"/>
      <c r="N253" s="226"/>
      <c r="O253" s="226"/>
      <c r="P253" s="182"/>
      <c r="Q253" s="182"/>
      <c r="R253" s="182"/>
      <c r="S253" s="182"/>
      <c r="T253" s="182"/>
      <c r="U253" s="182"/>
      <c r="V253" s="226"/>
      <c r="W253" s="226"/>
      <c r="X253" s="226"/>
      <c r="Y253" s="182"/>
      <c r="Z253" s="182"/>
      <c r="AA253" s="182"/>
      <c r="AB253" s="182">
        <f t="shared" si="91"/>
        <v>22850</v>
      </c>
      <c r="AC253" s="182">
        <v>22335.1</v>
      </c>
      <c r="AD253" s="186">
        <v>514.9</v>
      </c>
      <c r="AE253" s="226"/>
      <c r="AF253" s="226"/>
      <c r="AG253" s="226"/>
      <c r="AH253" s="182">
        <f t="shared" si="92"/>
        <v>22850</v>
      </c>
      <c r="AI253" s="182">
        <f t="shared" ref="AI253:AI258" si="94">AC253+AF253</f>
        <v>22335.1</v>
      </c>
      <c r="AJ253" s="186">
        <f t="shared" si="93"/>
        <v>514.9</v>
      </c>
    </row>
    <row r="254" spans="1:36" s="3" customFormat="1" ht="19.5" customHeight="1" x14ac:dyDescent="0.2">
      <c r="A254" s="267" t="s">
        <v>809</v>
      </c>
      <c r="B254" s="84" t="s">
        <v>433</v>
      </c>
      <c r="C254" s="84"/>
      <c r="D254" s="87"/>
      <c r="E254" s="87"/>
      <c r="F254" s="87"/>
      <c r="G254" s="87"/>
      <c r="H254" s="87"/>
      <c r="I254" s="85">
        <v>2025</v>
      </c>
      <c r="J254" s="187"/>
      <c r="K254" s="187"/>
      <c r="L254" s="182"/>
      <c r="M254" s="226"/>
      <c r="N254" s="226"/>
      <c r="O254" s="226"/>
      <c r="P254" s="182"/>
      <c r="Q254" s="182"/>
      <c r="R254" s="182"/>
      <c r="S254" s="182"/>
      <c r="T254" s="182"/>
      <c r="U254" s="182"/>
      <c r="V254" s="226"/>
      <c r="W254" s="226"/>
      <c r="X254" s="226"/>
      <c r="Y254" s="182"/>
      <c r="Z254" s="182"/>
      <c r="AA254" s="182"/>
      <c r="AB254" s="182">
        <f t="shared" si="91"/>
        <v>22850</v>
      </c>
      <c r="AC254" s="182">
        <v>22335.1</v>
      </c>
      <c r="AD254" s="186">
        <v>514.9</v>
      </c>
      <c r="AE254" s="226"/>
      <c r="AF254" s="226"/>
      <c r="AG254" s="226"/>
      <c r="AH254" s="182">
        <f t="shared" si="92"/>
        <v>22850</v>
      </c>
      <c r="AI254" s="182">
        <f t="shared" si="94"/>
        <v>22335.1</v>
      </c>
      <c r="AJ254" s="186">
        <f t="shared" si="93"/>
        <v>514.9</v>
      </c>
    </row>
    <row r="255" spans="1:36" s="3" customFormat="1" ht="19.5" customHeight="1" x14ac:dyDescent="0.2">
      <c r="A255" s="267" t="s">
        <v>810</v>
      </c>
      <c r="B255" s="84" t="s">
        <v>460</v>
      </c>
      <c r="C255" s="84"/>
      <c r="D255" s="87"/>
      <c r="E255" s="87"/>
      <c r="F255" s="87"/>
      <c r="G255" s="87"/>
      <c r="H255" s="87"/>
      <c r="I255" s="85">
        <v>2025</v>
      </c>
      <c r="J255" s="187"/>
      <c r="K255" s="187"/>
      <c r="L255" s="187"/>
      <c r="M255" s="227"/>
      <c r="N255" s="227"/>
      <c r="O255" s="227"/>
      <c r="P255" s="182"/>
      <c r="Q255" s="182"/>
      <c r="R255" s="182"/>
      <c r="S255" s="182"/>
      <c r="T255" s="182"/>
      <c r="U255" s="182"/>
      <c r="V255" s="226"/>
      <c r="W255" s="226"/>
      <c r="X255" s="226"/>
      <c r="Y255" s="182"/>
      <c r="Z255" s="182"/>
      <c r="AA255" s="182"/>
      <c r="AB255" s="182">
        <f t="shared" si="91"/>
        <v>22850</v>
      </c>
      <c r="AC255" s="182">
        <v>22335.1</v>
      </c>
      <c r="AD255" s="186">
        <v>514.9</v>
      </c>
      <c r="AE255" s="226"/>
      <c r="AF255" s="226"/>
      <c r="AG255" s="226"/>
      <c r="AH255" s="182">
        <f t="shared" si="92"/>
        <v>22850</v>
      </c>
      <c r="AI255" s="182">
        <f t="shared" si="94"/>
        <v>22335.1</v>
      </c>
      <c r="AJ255" s="186">
        <f t="shared" si="93"/>
        <v>514.9</v>
      </c>
    </row>
    <row r="256" spans="1:36" s="3" customFormat="1" ht="19.5" customHeight="1" x14ac:dyDescent="0.2">
      <c r="A256" s="267" t="s">
        <v>811</v>
      </c>
      <c r="B256" s="84" t="s">
        <v>434</v>
      </c>
      <c r="C256" s="84"/>
      <c r="D256" s="87"/>
      <c r="E256" s="87"/>
      <c r="F256" s="87"/>
      <c r="G256" s="87"/>
      <c r="H256" s="87"/>
      <c r="I256" s="85">
        <v>2025</v>
      </c>
      <c r="J256" s="187"/>
      <c r="K256" s="187"/>
      <c r="L256" s="187"/>
      <c r="M256" s="227"/>
      <c r="N256" s="227"/>
      <c r="O256" s="227"/>
      <c r="P256" s="182"/>
      <c r="Q256" s="182"/>
      <c r="R256" s="182"/>
      <c r="S256" s="182"/>
      <c r="T256" s="182"/>
      <c r="U256" s="182"/>
      <c r="V256" s="226"/>
      <c r="W256" s="226"/>
      <c r="X256" s="226"/>
      <c r="Y256" s="182"/>
      <c r="Z256" s="182"/>
      <c r="AA256" s="182"/>
      <c r="AB256" s="182">
        <f t="shared" si="91"/>
        <v>22850</v>
      </c>
      <c r="AC256" s="182">
        <v>22335.1</v>
      </c>
      <c r="AD256" s="186">
        <v>514.9</v>
      </c>
      <c r="AE256" s="226"/>
      <c r="AF256" s="226"/>
      <c r="AG256" s="226"/>
      <c r="AH256" s="182">
        <f t="shared" si="92"/>
        <v>22850</v>
      </c>
      <c r="AI256" s="182">
        <f t="shared" si="94"/>
        <v>22335.1</v>
      </c>
      <c r="AJ256" s="186">
        <f t="shared" si="93"/>
        <v>514.9</v>
      </c>
    </row>
    <row r="257" spans="1:36" s="3" customFormat="1" ht="19.5" customHeight="1" x14ac:dyDescent="0.2">
      <c r="A257" s="267" t="s">
        <v>812</v>
      </c>
      <c r="B257" s="84" t="s">
        <v>435</v>
      </c>
      <c r="C257" s="84"/>
      <c r="D257" s="87"/>
      <c r="E257" s="87"/>
      <c r="F257" s="87"/>
      <c r="G257" s="87"/>
      <c r="H257" s="87"/>
      <c r="I257" s="85">
        <v>2025</v>
      </c>
      <c r="J257" s="187"/>
      <c r="K257" s="187"/>
      <c r="L257" s="187"/>
      <c r="M257" s="227"/>
      <c r="N257" s="227"/>
      <c r="O257" s="227"/>
      <c r="P257" s="182"/>
      <c r="Q257" s="182"/>
      <c r="R257" s="182"/>
      <c r="S257" s="182"/>
      <c r="T257" s="182"/>
      <c r="U257" s="182"/>
      <c r="V257" s="226"/>
      <c r="W257" s="226"/>
      <c r="X257" s="226"/>
      <c r="Y257" s="182"/>
      <c r="Z257" s="182"/>
      <c r="AA257" s="182"/>
      <c r="AB257" s="182">
        <f t="shared" si="91"/>
        <v>22850</v>
      </c>
      <c r="AC257" s="182">
        <v>22335.1</v>
      </c>
      <c r="AD257" s="186">
        <v>514.9</v>
      </c>
      <c r="AE257" s="226"/>
      <c r="AF257" s="226"/>
      <c r="AG257" s="226"/>
      <c r="AH257" s="182">
        <f t="shared" si="92"/>
        <v>22850</v>
      </c>
      <c r="AI257" s="182">
        <f t="shared" si="94"/>
        <v>22335.1</v>
      </c>
      <c r="AJ257" s="186">
        <f t="shared" si="93"/>
        <v>514.9</v>
      </c>
    </row>
    <row r="258" spans="1:36" s="3" customFormat="1" ht="19.5" customHeight="1" x14ac:dyDescent="0.2">
      <c r="A258" s="267" t="s">
        <v>813</v>
      </c>
      <c r="B258" s="84" t="s">
        <v>436</v>
      </c>
      <c r="C258" s="84"/>
      <c r="D258" s="87"/>
      <c r="E258" s="87"/>
      <c r="F258" s="87"/>
      <c r="G258" s="87"/>
      <c r="H258" s="87"/>
      <c r="I258" s="85">
        <v>2025</v>
      </c>
      <c r="J258" s="187"/>
      <c r="K258" s="187"/>
      <c r="L258" s="187"/>
      <c r="M258" s="227"/>
      <c r="N258" s="227"/>
      <c r="O258" s="227"/>
      <c r="P258" s="182"/>
      <c r="Q258" s="182"/>
      <c r="R258" s="182"/>
      <c r="S258" s="182"/>
      <c r="T258" s="182"/>
      <c r="U258" s="182"/>
      <c r="V258" s="226"/>
      <c r="W258" s="226"/>
      <c r="X258" s="226"/>
      <c r="Y258" s="182"/>
      <c r="Z258" s="182"/>
      <c r="AA258" s="182"/>
      <c r="AB258" s="182">
        <f t="shared" si="91"/>
        <v>22850</v>
      </c>
      <c r="AC258" s="182">
        <v>22335.1</v>
      </c>
      <c r="AD258" s="186">
        <v>514.9</v>
      </c>
      <c r="AE258" s="226"/>
      <c r="AF258" s="226"/>
      <c r="AG258" s="226"/>
      <c r="AH258" s="182">
        <f t="shared" si="92"/>
        <v>22850</v>
      </c>
      <c r="AI258" s="182">
        <f t="shared" si="94"/>
        <v>22335.1</v>
      </c>
      <c r="AJ258" s="186">
        <f t="shared" si="93"/>
        <v>514.9</v>
      </c>
    </row>
    <row r="259" spans="1:36" s="3" customFormat="1" ht="69" x14ac:dyDescent="0.2">
      <c r="A259" s="63"/>
      <c r="B259" s="24" t="s">
        <v>280</v>
      </c>
      <c r="C259" s="84"/>
      <c r="D259" s="87"/>
      <c r="E259" s="87"/>
      <c r="F259" s="87"/>
      <c r="G259" s="87"/>
      <c r="H259" s="87"/>
      <c r="I259" s="85"/>
      <c r="J259" s="187"/>
      <c r="K259" s="187"/>
      <c r="L259" s="187"/>
      <c r="M259" s="227"/>
      <c r="N259" s="227"/>
      <c r="O259" s="227"/>
      <c r="P259" s="182"/>
      <c r="Q259" s="182"/>
      <c r="R259" s="182"/>
      <c r="S259" s="182"/>
      <c r="T259" s="182"/>
      <c r="U259" s="182"/>
      <c r="V259" s="226"/>
      <c r="W259" s="226"/>
      <c r="X259" s="226"/>
      <c r="Y259" s="182"/>
      <c r="Z259" s="182"/>
      <c r="AA259" s="182"/>
      <c r="AB259" s="182"/>
      <c r="AC259" s="182"/>
      <c r="AD259" s="182"/>
      <c r="AE259" s="226"/>
      <c r="AF259" s="226"/>
      <c r="AG259" s="226"/>
      <c r="AH259" s="182"/>
      <c r="AI259" s="182"/>
      <c r="AJ259" s="186"/>
    </row>
    <row r="260" spans="1:36" ht="49.5" x14ac:dyDescent="0.2">
      <c r="A260" s="19"/>
      <c r="B260" s="29" t="s">
        <v>13</v>
      </c>
      <c r="C260" s="68"/>
      <c r="D260" s="27"/>
      <c r="E260" s="27"/>
      <c r="F260" s="27"/>
      <c r="G260" s="27"/>
      <c r="H260" s="27"/>
      <c r="I260" s="86"/>
      <c r="J260" s="74"/>
      <c r="K260" s="74"/>
      <c r="L260" s="74"/>
      <c r="M260" s="224"/>
      <c r="N260" s="224"/>
      <c r="O260" s="224"/>
      <c r="P260" s="74"/>
      <c r="Q260" s="74"/>
      <c r="R260" s="74"/>
      <c r="S260" s="74"/>
      <c r="T260" s="74"/>
      <c r="U260" s="74"/>
      <c r="V260" s="224"/>
      <c r="W260" s="224"/>
      <c r="X260" s="224"/>
      <c r="Y260" s="74"/>
      <c r="Z260" s="74"/>
      <c r="AA260" s="74"/>
      <c r="AB260" s="74"/>
      <c r="AC260" s="74"/>
      <c r="AD260" s="74"/>
      <c r="AE260" s="224"/>
      <c r="AF260" s="224"/>
      <c r="AG260" s="224"/>
      <c r="AH260" s="74"/>
      <c r="AI260" s="74"/>
      <c r="AJ260" s="183"/>
    </row>
    <row r="261" spans="1:36" s="3" customFormat="1" ht="34.5" x14ac:dyDescent="0.2">
      <c r="A261" s="63"/>
      <c r="B261" s="36" t="s">
        <v>84</v>
      </c>
      <c r="C261" s="67"/>
      <c r="D261" s="27"/>
      <c r="E261" s="27"/>
      <c r="F261" s="27"/>
      <c r="G261" s="27"/>
      <c r="H261" s="27"/>
      <c r="I261" s="28"/>
      <c r="J261" s="22"/>
      <c r="K261" s="22"/>
      <c r="L261" s="22"/>
      <c r="M261" s="223"/>
      <c r="N261" s="223"/>
      <c r="O261" s="223"/>
      <c r="P261" s="74"/>
      <c r="Q261" s="74"/>
      <c r="R261" s="74"/>
      <c r="S261" s="74"/>
      <c r="T261" s="74"/>
      <c r="U261" s="74"/>
      <c r="V261" s="224"/>
      <c r="W261" s="224"/>
      <c r="X261" s="224"/>
      <c r="Y261" s="74"/>
      <c r="Z261" s="74"/>
      <c r="AA261" s="74"/>
      <c r="AB261" s="74"/>
      <c r="AC261" s="74"/>
      <c r="AD261" s="74"/>
      <c r="AE261" s="224"/>
      <c r="AF261" s="224"/>
      <c r="AG261" s="224"/>
      <c r="AH261" s="74"/>
      <c r="AI261" s="74"/>
      <c r="AJ261" s="183"/>
    </row>
    <row r="262" spans="1:36" s="3" customFormat="1" ht="82.5" x14ac:dyDescent="0.2">
      <c r="A262" s="267" t="s">
        <v>814</v>
      </c>
      <c r="B262" s="84" t="s">
        <v>850</v>
      </c>
      <c r="C262" s="84"/>
      <c r="D262" s="87" t="s">
        <v>327</v>
      </c>
      <c r="E262" s="87" t="s">
        <v>346</v>
      </c>
      <c r="F262" s="87" t="s">
        <v>342</v>
      </c>
      <c r="G262" s="87" t="s">
        <v>763</v>
      </c>
      <c r="H262" s="87"/>
      <c r="I262" s="85"/>
      <c r="J262" s="187">
        <f>K262+L262</f>
        <v>35000</v>
      </c>
      <c r="K262" s="187">
        <v>0</v>
      </c>
      <c r="L262" s="187">
        <v>35000</v>
      </c>
      <c r="M262" s="227"/>
      <c r="N262" s="227"/>
      <c r="O262" s="227"/>
      <c r="P262" s="182">
        <f>Q262+R262</f>
        <v>35000</v>
      </c>
      <c r="Q262" s="182">
        <f t="shared" ref="Q262:R263" si="95">K262+N262</f>
        <v>0</v>
      </c>
      <c r="R262" s="182">
        <f t="shared" si="95"/>
        <v>35000</v>
      </c>
      <c r="S262" s="182"/>
      <c r="T262" s="182"/>
      <c r="U262" s="182"/>
      <c r="V262" s="226"/>
      <c r="W262" s="226"/>
      <c r="X262" s="226"/>
      <c r="Y262" s="182"/>
      <c r="Z262" s="182"/>
      <c r="AA262" s="182"/>
      <c r="AB262" s="182"/>
      <c r="AC262" s="182"/>
      <c r="AD262" s="182"/>
      <c r="AE262" s="226"/>
      <c r="AF262" s="226"/>
      <c r="AG262" s="226"/>
      <c r="AH262" s="182"/>
      <c r="AI262" s="182"/>
      <c r="AJ262" s="186"/>
    </row>
    <row r="263" spans="1:36" s="94" customFormat="1" ht="35.25" customHeight="1" x14ac:dyDescent="0.2">
      <c r="A263" s="64"/>
      <c r="B263" s="92" t="s">
        <v>23</v>
      </c>
      <c r="C263" s="92"/>
      <c r="D263" s="93"/>
      <c r="E263" s="93"/>
      <c r="F263" s="93"/>
      <c r="G263" s="93"/>
      <c r="H263" s="93"/>
      <c r="I263" s="85"/>
      <c r="J263" s="188">
        <f>K263+L263</f>
        <v>35000</v>
      </c>
      <c r="K263" s="188">
        <v>0</v>
      </c>
      <c r="L263" s="185">
        <v>35000</v>
      </c>
      <c r="M263" s="229"/>
      <c r="N263" s="229"/>
      <c r="O263" s="229"/>
      <c r="P263" s="185">
        <f>Q263+R263</f>
        <v>35000</v>
      </c>
      <c r="Q263" s="185">
        <f t="shared" si="95"/>
        <v>0</v>
      </c>
      <c r="R263" s="185">
        <f t="shared" si="95"/>
        <v>35000</v>
      </c>
      <c r="S263" s="185"/>
      <c r="T263" s="185"/>
      <c r="U263" s="185"/>
      <c r="V263" s="229"/>
      <c r="W263" s="229"/>
      <c r="X263" s="229"/>
      <c r="Y263" s="185"/>
      <c r="Z263" s="185"/>
      <c r="AA263" s="185"/>
      <c r="AB263" s="185"/>
      <c r="AC263" s="185"/>
      <c r="AD263" s="185"/>
      <c r="AE263" s="229"/>
      <c r="AF263" s="229"/>
      <c r="AG263" s="229"/>
      <c r="AH263" s="185"/>
      <c r="AI263" s="185"/>
      <c r="AJ263" s="189"/>
    </row>
    <row r="264" spans="1:36" ht="33" x14ac:dyDescent="0.2">
      <c r="A264" s="28"/>
      <c r="B264" s="28" t="s">
        <v>6</v>
      </c>
      <c r="C264" s="67"/>
      <c r="D264" s="27"/>
      <c r="E264" s="27"/>
      <c r="F264" s="27"/>
      <c r="G264" s="27"/>
      <c r="H264" s="27"/>
      <c r="I264" s="28"/>
      <c r="J264" s="22">
        <f t="shared" ref="J264:AJ264" si="96">J269+J274+J275+J277+J279+J281+J283+J284+J286+J288+J290+J292+J294+J296+J298+J300+J306</f>
        <v>1258012.5000000002</v>
      </c>
      <c r="K264" s="22">
        <f t="shared" si="96"/>
        <v>892606.1</v>
      </c>
      <c r="L264" s="22">
        <f t="shared" si="96"/>
        <v>365406.39999999997</v>
      </c>
      <c r="M264" s="223">
        <f t="shared" si="96"/>
        <v>432647.10999999993</v>
      </c>
      <c r="N264" s="223">
        <f t="shared" si="96"/>
        <v>0</v>
      </c>
      <c r="O264" s="223">
        <f t="shared" si="96"/>
        <v>432647.10999999993</v>
      </c>
      <c r="P264" s="22">
        <f t="shared" si="96"/>
        <v>1690659.6100000003</v>
      </c>
      <c r="Q264" s="22">
        <f t="shared" si="96"/>
        <v>892606.1</v>
      </c>
      <c r="R264" s="22">
        <f t="shared" si="96"/>
        <v>798053.50999999978</v>
      </c>
      <c r="S264" s="22">
        <f t="shared" si="96"/>
        <v>554783.6</v>
      </c>
      <c r="T264" s="22">
        <f t="shared" si="96"/>
        <v>446633.2</v>
      </c>
      <c r="U264" s="22">
        <f t="shared" si="96"/>
        <v>108150.39999999999</v>
      </c>
      <c r="V264" s="223">
        <f t="shared" si="96"/>
        <v>119094.80000000002</v>
      </c>
      <c r="W264" s="223">
        <f t="shared" si="96"/>
        <v>0</v>
      </c>
      <c r="X264" s="223">
        <f t="shared" si="96"/>
        <v>119094.80000000002</v>
      </c>
      <c r="Y264" s="22">
        <f t="shared" si="96"/>
        <v>673878.4</v>
      </c>
      <c r="Z264" s="22">
        <f t="shared" si="96"/>
        <v>446633.2</v>
      </c>
      <c r="AA264" s="22">
        <f t="shared" si="96"/>
        <v>227245.2</v>
      </c>
      <c r="AB264" s="22">
        <f t="shared" si="96"/>
        <v>0</v>
      </c>
      <c r="AC264" s="22">
        <f t="shared" si="96"/>
        <v>0</v>
      </c>
      <c r="AD264" s="22">
        <f t="shared" si="96"/>
        <v>0</v>
      </c>
      <c r="AE264" s="223">
        <f t="shared" si="96"/>
        <v>0</v>
      </c>
      <c r="AF264" s="223">
        <f t="shared" si="96"/>
        <v>0</v>
      </c>
      <c r="AG264" s="223">
        <f t="shared" si="96"/>
        <v>0</v>
      </c>
      <c r="AH264" s="22">
        <f t="shared" si="96"/>
        <v>0</v>
      </c>
      <c r="AI264" s="22">
        <f t="shared" si="96"/>
        <v>0</v>
      </c>
      <c r="AJ264" s="23">
        <f t="shared" si="96"/>
        <v>0</v>
      </c>
    </row>
    <row r="265" spans="1:36" ht="74.25" customHeight="1" x14ac:dyDescent="0.2">
      <c r="A265" s="19"/>
      <c r="B265" s="24" t="s">
        <v>274</v>
      </c>
      <c r="C265" s="66"/>
      <c r="D265" s="25"/>
      <c r="E265" s="25"/>
      <c r="F265" s="25"/>
      <c r="G265" s="25"/>
      <c r="H265" s="25"/>
      <c r="I265" s="28"/>
      <c r="J265" s="191"/>
      <c r="K265" s="191"/>
      <c r="L265" s="191"/>
      <c r="M265" s="232"/>
      <c r="N265" s="232"/>
      <c r="O265" s="232"/>
      <c r="P265" s="191"/>
      <c r="Q265" s="191"/>
      <c r="R265" s="191"/>
      <c r="S265" s="191"/>
      <c r="T265" s="191"/>
      <c r="U265" s="191"/>
      <c r="V265" s="232"/>
      <c r="W265" s="232"/>
      <c r="X265" s="232"/>
      <c r="Y265" s="191"/>
      <c r="Z265" s="191"/>
      <c r="AA265" s="191"/>
      <c r="AB265" s="191"/>
      <c r="AC265" s="191"/>
      <c r="AD265" s="191"/>
      <c r="AE265" s="232"/>
      <c r="AF265" s="232"/>
      <c r="AG265" s="232"/>
      <c r="AH265" s="191"/>
      <c r="AI265" s="191"/>
      <c r="AJ265" s="192"/>
    </row>
    <row r="266" spans="1:36" ht="51.75" x14ac:dyDescent="0.2">
      <c r="A266" s="19"/>
      <c r="B266" s="24" t="s">
        <v>395</v>
      </c>
      <c r="C266" s="66"/>
      <c r="D266" s="25"/>
      <c r="E266" s="25"/>
      <c r="F266" s="25"/>
      <c r="G266" s="25"/>
      <c r="H266" s="25"/>
      <c r="I266" s="28"/>
      <c r="J266" s="191"/>
      <c r="K266" s="191"/>
      <c r="L266" s="191"/>
      <c r="M266" s="232"/>
      <c r="N266" s="232"/>
      <c r="O266" s="232"/>
      <c r="P266" s="191"/>
      <c r="Q266" s="191"/>
      <c r="R266" s="191"/>
      <c r="S266" s="191"/>
      <c r="T266" s="191"/>
      <c r="U266" s="191"/>
      <c r="V266" s="232"/>
      <c r="W266" s="232"/>
      <c r="X266" s="232"/>
      <c r="Y266" s="191"/>
      <c r="Z266" s="191"/>
      <c r="AA266" s="191"/>
      <c r="AB266" s="191"/>
      <c r="AC266" s="191"/>
      <c r="AD266" s="191"/>
      <c r="AE266" s="232"/>
      <c r="AF266" s="232"/>
      <c r="AG266" s="232"/>
      <c r="AH266" s="191"/>
      <c r="AI266" s="191"/>
      <c r="AJ266" s="192"/>
    </row>
    <row r="267" spans="1:36" ht="33" x14ac:dyDescent="0.2">
      <c r="A267" s="19"/>
      <c r="B267" s="98" t="s">
        <v>14</v>
      </c>
      <c r="C267" s="99"/>
      <c r="D267" s="100"/>
      <c r="E267" s="100"/>
      <c r="F267" s="100"/>
      <c r="G267" s="100"/>
      <c r="H267" s="100"/>
      <c r="I267" s="28"/>
      <c r="J267" s="191"/>
      <c r="K267" s="191"/>
      <c r="L267" s="191"/>
      <c r="M267" s="232"/>
      <c r="N267" s="232"/>
      <c r="O267" s="232"/>
      <c r="P267" s="191"/>
      <c r="Q267" s="191"/>
      <c r="R267" s="191"/>
      <c r="S267" s="191"/>
      <c r="T267" s="191"/>
      <c r="U267" s="191"/>
      <c r="V267" s="232"/>
      <c r="W267" s="232"/>
      <c r="X267" s="232"/>
      <c r="Y267" s="191"/>
      <c r="Z267" s="191"/>
      <c r="AA267" s="191"/>
      <c r="AB267" s="191"/>
      <c r="AC267" s="191"/>
      <c r="AD267" s="191"/>
      <c r="AE267" s="232"/>
      <c r="AF267" s="232"/>
      <c r="AG267" s="232"/>
      <c r="AH267" s="191"/>
      <c r="AI267" s="191"/>
      <c r="AJ267" s="192"/>
    </row>
    <row r="268" spans="1:36" ht="51" hidden="1" customHeight="1" x14ac:dyDescent="0.2">
      <c r="A268" s="19"/>
      <c r="B268" s="101" t="s">
        <v>769</v>
      </c>
      <c r="C268" s="101"/>
      <c r="D268" s="102" t="s">
        <v>352</v>
      </c>
      <c r="E268" s="102" t="s">
        <v>132</v>
      </c>
      <c r="F268" s="102" t="s">
        <v>329</v>
      </c>
      <c r="G268" s="102" t="s">
        <v>770</v>
      </c>
      <c r="H268" s="102" t="s">
        <v>354</v>
      </c>
      <c r="I268" s="10">
        <v>2023</v>
      </c>
      <c r="J268" s="74">
        <f>K268+L268</f>
        <v>500</v>
      </c>
      <c r="K268" s="74">
        <v>0</v>
      </c>
      <c r="L268" s="74">
        <v>500</v>
      </c>
      <c r="M268" s="224">
        <f>N268+O268</f>
        <v>-500</v>
      </c>
      <c r="N268" s="224">
        <v>0</v>
      </c>
      <c r="O268" s="224">
        <v>-500</v>
      </c>
      <c r="P268" s="74"/>
      <c r="Q268" s="74"/>
      <c r="R268" s="74"/>
      <c r="S268" s="74"/>
      <c r="T268" s="74"/>
      <c r="U268" s="74"/>
      <c r="V268" s="224"/>
      <c r="W268" s="224"/>
      <c r="X268" s="224"/>
      <c r="Y268" s="74"/>
      <c r="Z268" s="74"/>
      <c r="AA268" s="74"/>
      <c r="AB268" s="74"/>
      <c r="AC268" s="74"/>
      <c r="AD268" s="74"/>
      <c r="AE268" s="224"/>
      <c r="AF268" s="224"/>
      <c r="AG268" s="224"/>
      <c r="AH268" s="74"/>
      <c r="AI268" s="74"/>
      <c r="AJ268" s="183"/>
    </row>
    <row r="269" spans="1:36" ht="33" x14ac:dyDescent="0.2">
      <c r="A269" s="258" t="s">
        <v>815</v>
      </c>
      <c r="B269" s="103" t="s">
        <v>624</v>
      </c>
      <c r="C269" s="103"/>
      <c r="D269" s="63" t="s">
        <v>352</v>
      </c>
      <c r="E269" s="63" t="s">
        <v>132</v>
      </c>
      <c r="F269" s="63" t="s">
        <v>329</v>
      </c>
      <c r="G269" s="63" t="s">
        <v>625</v>
      </c>
      <c r="H269" s="63" t="s">
        <v>354</v>
      </c>
      <c r="I269" s="71">
        <v>2023</v>
      </c>
      <c r="J269" s="182"/>
      <c r="K269" s="182"/>
      <c r="L269" s="182"/>
      <c r="M269" s="226">
        <f>N269+O269</f>
        <v>1337.9</v>
      </c>
      <c r="N269" s="226">
        <v>0</v>
      </c>
      <c r="O269" s="226">
        <v>1337.9</v>
      </c>
      <c r="P269" s="182">
        <f>Q269+R269</f>
        <v>1337.9</v>
      </c>
      <c r="Q269" s="182">
        <f>K269+N269</f>
        <v>0</v>
      </c>
      <c r="R269" s="182">
        <f>L269+O269</f>
        <v>1337.9</v>
      </c>
      <c r="S269" s="182"/>
      <c r="T269" s="182"/>
      <c r="U269" s="182"/>
      <c r="V269" s="226"/>
      <c r="W269" s="226"/>
      <c r="X269" s="226"/>
      <c r="Y269" s="193"/>
      <c r="Z269" s="193"/>
      <c r="AA269" s="193"/>
      <c r="AB269" s="193"/>
      <c r="AC269" s="193"/>
      <c r="AD269" s="193"/>
      <c r="AE269" s="245"/>
      <c r="AF269" s="245"/>
      <c r="AG269" s="245"/>
      <c r="AH269" s="193"/>
      <c r="AI269" s="193"/>
      <c r="AJ269" s="194"/>
    </row>
    <row r="270" spans="1:36" ht="51.75" x14ac:dyDescent="0.2">
      <c r="A270" s="19"/>
      <c r="B270" s="24" t="s">
        <v>275</v>
      </c>
      <c r="C270" s="66"/>
      <c r="D270" s="25"/>
      <c r="E270" s="25"/>
      <c r="F270" s="25"/>
      <c r="G270" s="25"/>
      <c r="H270" s="25"/>
      <c r="I270" s="28"/>
      <c r="J270" s="22"/>
      <c r="K270" s="22"/>
      <c r="L270" s="22"/>
      <c r="M270" s="223"/>
      <c r="N270" s="223"/>
      <c r="O270" s="223"/>
      <c r="P270" s="191"/>
      <c r="Q270" s="191"/>
      <c r="R270" s="191"/>
      <c r="S270" s="191"/>
      <c r="T270" s="191"/>
      <c r="U270" s="191"/>
      <c r="V270" s="232"/>
      <c r="W270" s="232"/>
      <c r="X270" s="232"/>
      <c r="Y270" s="191"/>
      <c r="Z270" s="191"/>
      <c r="AA270" s="191"/>
      <c r="AB270" s="191"/>
      <c r="AC270" s="191"/>
      <c r="AD270" s="191"/>
      <c r="AE270" s="232"/>
      <c r="AF270" s="232"/>
      <c r="AG270" s="232"/>
      <c r="AH270" s="191"/>
      <c r="AI270" s="191"/>
      <c r="AJ270" s="192"/>
    </row>
    <row r="271" spans="1:36" ht="34.5" x14ac:dyDescent="0.2">
      <c r="A271" s="19"/>
      <c r="B271" s="24" t="s">
        <v>276</v>
      </c>
      <c r="C271" s="66"/>
      <c r="D271" s="25"/>
      <c r="E271" s="25"/>
      <c r="F271" s="25"/>
      <c r="G271" s="25"/>
      <c r="H271" s="25"/>
      <c r="I271" s="28"/>
      <c r="J271" s="22"/>
      <c r="K271" s="22"/>
      <c r="L271" s="22"/>
      <c r="M271" s="223"/>
      <c r="N271" s="223"/>
      <c r="O271" s="223"/>
      <c r="P271" s="191"/>
      <c r="Q271" s="191"/>
      <c r="R271" s="191"/>
      <c r="S271" s="191"/>
      <c r="T271" s="191"/>
      <c r="U271" s="191"/>
      <c r="V271" s="232"/>
      <c r="W271" s="232"/>
      <c r="X271" s="232"/>
      <c r="Y271" s="191"/>
      <c r="Z271" s="191"/>
      <c r="AA271" s="191"/>
      <c r="AB271" s="191"/>
      <c r="AC271" s="191"/>
      <c r="AD271" s="191"/>
      <c r="AE271" s="232"/>
      <c r="AF271" s="232"/>
      <c r="AG271" s="232"/>
      <c r="AH271" s="191"/>
      <c r="AI271" s="191"/>
      <c r="AJ271" s="192"/>
    </row>
    <row r="272" spans="1:36" ht="49.5" x14ac:dyDescent="0.2">
      <c r="A272" s="19"/>
      <c r="B272" s="29" t="s">
        <v>13</v>
      </c>
      <c r="C272" s="68"/>
      <c r="D272" s="27"/>
      <c r="E272" s="27"/>
      <c r="F272" s="27"/>
      <c r="G272" s="27"/>
      <c r="H272" s="27"/>
      <c r="I272" s="28"/>
      <c r="J272" s="191"/>
      <c r="K272" s="191"/>
      <c r="L272" s="191"/>
      <c r="M272" s="232"/>
      <c r="N272" s="232"/>
      <c r="O272" s="232"/>
      <c r="P272" s="191"/>
      <c r="Q272" s="191"/>
      <c r="R272" s="191"/>
      <c r="S272" s="191"/>
      <c r="T272" s="191"/>
      <c r="U272" s="191"/>
      <c r="V272" s="232"/>
      <c r="W272" s="232"/>
      <c r="X272" s="232"/>
      <c r="Y272" s="191"/>
      <c r="Z272" s="191"/>
      <c r="AA272" s="191"/>
      <c r="AB272" s="191"/>
      <c r="AC272" s="191"/>
      <c r="AD272" s="191"/>
      <c r="AE272" s="232"/>
      <c r="AF272" s="232"/>
      <c r="AG272" s="232"/>
      <c r="AH272" s="191"/>
      <c r="AI272" s="191"/>
      <c r="AJ272" s="192"/>
    </row>
    <row r="273" spans="1:36" ht="34.5" x14ac:dyDescent="0.2">
      <c r="A273" s="19"/>
      <c r="B273" s="36" t="s">
        <v>84</v>
      </c>
      <c r="C273" s="67"/>
      <c r="D273" s="27"/>
      <c r="E273" s="27"/>
      <c r="F273" s="27"/>
      <c r="G273" s="27"/>
      <c r="H273" s="27"/>
      <c r="I273" s="28"/>
      <c r="J273" s="22"/>
      <c r="K273" s="22"/>
      <c r="L273" s="22"/>
      <c r="M273" s="223"/>
      <c r="N273" s="223"/>
      <c r="O273" s="223"/>
      <c r="P273" s="191"/>
      <c r="Q273" s="191"/>
      <c r="R273" s="191"/>
      <c r="S273" s="191"/>
      <c r="T273" s="191"/>
      <c r="U273" s="191"/>
      <c r="V273" s="232"/>
      <c r="W273" s="232"/>
      <c r="X273" s="232"/>
      <c r="Y273" s="191"/>
      <c r="Z273" s="191"/>
      <c r="AA273" s="191"/>
      <c r="AB273" s="191"/>
      <c r="AC273" s="191"/>
      <c r="AD273" s="191"/>
      <c r="AE273" s="232"/>
      <c r="AF273" s="232"/>
      <c r="AG273" s="232"/>
      <c r="AH273" s="191"/>
      <c r="AI273" s="191"/>
      <c r="AJ273" s="192"/>
    </row>
    <row r="274" spans="1:36" s="3" customFormat="1" ht="55.5" customHeight="1" x14ac:dyDescent="0.2">
      <c r="A274" s="258" t="s">
        <v>816</v>
      </c>
      <c r="B274" s="103" t="s">
        <v>26</v>
      </c>
      <c r="C274" s="103" t="s">
        <v>437</v>
      </c>
      <c r="D274" s="63" t="s">
        <v>327</v>
      </c>
      <c r="E274" s="63" t="s">
        <v>132</v>
      </c>
      <c r="F274" s="63" t="s">
        <v>329</v>
      </c>
      <c r="G274" s="63" t="s">
        <v>351</v>
      </c>
      <c r="H274" s="63" t="s">
        <v>338</v>
      </c>
      <c r="I274" s="71" t="s">
        <v>805</v>
      </c>
      <c r="J274" s="182"/>
      <c r="K274" s="182"/>
      <c r="L274" s="182"/>
      <c r="M274" s="226">
        <f>N274+O274</f>
        <v>122991.31</v>
      </c>
      <c r="N274" s="226">
        <v>0</v>
      </c>
      <c r="O274" s="226">
        <v>122991.31</v>
      </c>
      <c r="P274" s="182">
        <f>Q274+R274</f>
        <v>122991.31</v>
      </c>
      <c r="Q274" s="182">
        <f t="shared" ref="Q274" si="97">K274+N274</f>
        <v>0</v>
      </c>
      <c r="R274" s="182">
        <f t="shared" ref="R274" si="98">L274+O274</f>
        <v>122991.31</v>
      </c>
      <c r="S274" s="182">
        <f>T274+U274</f>
        <v>82371.899999999994</v>
      </c>
      <c r="T274" s="182">
        <v>81548.2</v>
      </c>
      <c r="U274" s="182">
        <v>823.7</v>
      </c>
      <c r="V274" s="226">
        <f>W274+X274</f>
        <v>133008.20000000001</v>
      </c>
      <c r="W274" s="245">
        <v>0</v>
      </c>
      <c r="X274" s="245">
        <v>133008.20000000001</v>
      </c>
      <c r="Y274" s="182">
        <f>Z274+AA274</f>
        <v>215380.10000000003</v>
      </c>
      <c r="Z274" s="182">
        <f>T274+W274</f>
        <v>81548.2</v>
      </c>
      <c r="AA274" s="182">
        <f>U274+X274</f>
        <v>133831.90000000002</v>
      </c>
      <c r="AB274" s="182"/>
      <c r="AC274" s="182"/>
      <c r="AD274" s="182"/>
      <c r="AE274" s="226"/>
      <c r="AF274" s="226"/>
      <c r="AG274" s="226"/>
      <c r="AH274" s="182"/>
      <c r="AI274" s="182"/>
      <c r="AJ274" s="186"/>
    </row>
    <row r="275" spans="1:36" s="3" customFormat="1" ht="84" customHeight="1" x14ac:dyDescent="0.2">
      <c r="A275" s="258" t="s">
        <v>262</v>
      </c>
      <c r="B275" s="103" t="s">
        <v>626</v>
      </c>
      <c r="C275" s="103"/>
      <c r="D275" s="63" t="s">
        <v>327</v>
      </c>
      <c r="E275" s="63" t="s">
        <v>132</v>
      </c>
      <c r="F275" s="63" t="s">
        <v>329</v>
      </c>
      <c r="G275" s="63" t="s">
        <v>349</v>
      </c>
      <c r="H275" s="63" t="s">
        <v>338</v>
      </c>
      <c r="I275" s="71" t="s">
        <v>416</v>
      </c>
      <c r="J275" s="182">
        <f t="shared" ref="J275:J284" si="99">K275+L275</f>
        <v>6237.5</v>
      </c>
      <c r="K275" s="182">
        <v>0</v>
      </c>
      <c r="L275" s="182">
        <v>6237.5</v>
      </c>
      <c r="M275" s="226"/>
      <c r="N275" s="226"/>
      <c r="O275" s="226"/>
      <c r="P275" s="182">
        <f>Q275+R275</f>
        <v>6237.5</v>
      </c>
      <c r="Q275" s="182">
        <f t="shared" ref="Q275:R279" si="100">K275+N275</f>
        <v>0</v>
      </c>
      <c r="R275" s="182">
        <f t="shared" si="100"/>
        <v>6237.5</v>
      </c>
      <c r="S275" s="182"/>
      <c r="T275" s="182"/>
      <c r="U275" s="182"/>
      <c r="V275" s="226"/>
      <c r="W275" s="226"/>
      <c r="X275" s="226"/>
      <c r="Y275" s="193"/>
      <c r="Z275" s="182"/>
      <c r="AA275" s="182"/>
      <c r="AB275" s="182"/>
      <c r="AC275" s="182"/>
      <c r="AD275" s="182"/>
      <c r="AE275" s="226"/>
      <c r="AF275" s="226"/>
      <c r="AG275" s="226"/>
      <c r="AH275" s="193"/>
      <c r="AI275" s="182"/>
      <c r="AJ275" s="186"/>
    </row>
    <row r="276" spans="1:36" s="4" customFormat="1" ht="31.5" customHeight="1" x14ac:dyDescent="0.2">
      <c r="A276" s="76"/>
      <c r="B276" s="104" t="s">
        <v>23</v>
      </c>
      <c r="C276" s="104"/>
      <c r="D276" s="48"/>
      <c r="E276" s="48"/>
      <c r="F276" s="48"/>
      <c r="G276" s="48"/>
      <c r="H276" s="48"/>
      <c r="I276" s="10"/>
      <c r="J276" s="73">
        <f t="shared" si="99"/>
        <v>6237.5</v>
      </c>
      <c r="K276" s="73">
        <v>0</v>
      </c>
      <c r="L276" s="73">
        <v>6237.5</v>
      </c>
      <c r="M276" s="225"/>
      <c r="N276" s="225"/>
      <c r="O276" s="225"/>
      <c r="P276" s="73">
        <f>Q276+R276</f>
        <v>6237.5</v>
      </c>
      <c r="Q276" s="73">
        <f t="shared" si="100"/>
        <v>0</v>
      </c>
      <c r="R276" s="73">
        <f t="shared" si="100"/>
        <v>6237.5</v>
      </c>
      <c r="S276" s="73"/>
      <c r="T276" s="73"/>
      <c r="U276" s="73"/>
      <c r="V276" s="225"/>
      <c r="W276" s="225"/>
      <c r="X276" s="225"/>
      <c r="Y276" s="73"/>
      <c r="Z276" s="73"/>
      <c r="AA276" s="73"/>
      <c r="AB276" s="73"/>
      <c r="AC276" s="73"/>
      <c r="AD276" s="73"/>
      <c r="AE276" s="225"/>
      <c r="AF276" s="225"/>
      <c r="AG276" s="225"/>
      <c r="AH276" s="73"/>
      <c r="AI276" s="73"/>
      <c r="AJ276" s="184"/>
    </row>
    <row r="277" spans="1:36" s="3" customFormat="1" ht="54" customHeight="1" x14ac:dyDescent="0.2">
      <c r="A277" s="258" t="s">
        <v>263</v>
      </c>
      <c r="B277" s="103" t="s">
        <v>855</v>
      </c>
      <c r="C277" s="103" t="s">
        <v>437</v>
      </c>
      <c r="D277" s="63" t="s">
        <v>327</v>
      </c>
      <c r="E277" s="63" t="s">
        <v>132</v>
      </c>
      <c r="F277" s="63" t="s">
        <v>329</v>
      </c>
      <c r="G277" s="63" t="s">
        <v>817</v>
      </c>
      <c r="H277" s="63" t="s">
        <v>338</v>
      </c>
      <c r="I277" s="71" t="s">
        <v>413</v>
      </c>
      <c r="J277" s="74">
        <f>K277+L277</f>
        <v>181867.3</v>
      </c>
      <c r="K277" s="74">
        <v>0</v>
      </c>
      <c r="L277" s="74">
        <v>181867.3</v>
      </c>
      <c r="M277" s="224">
        <f>N277+O277</f>
        <v>1958.4</v>
      </c>
      <c r="N277" s="224">
        <v>0</v>
      </c>
      <c r="O277" s="224">
        <v>1958.4</v>
      </c>
      <c r="P277" s="74">
        <f>Q277+R277</f>
        <v>183825.69999999998</v>
      </c>
      <c r="Q277" s="74">
        <f t="shared" si="100"/>
        <v>0</v>
      </c>
      <c r="R277" s="74">
        <f>L277+O277</f>
        <v>183825.69999999998</v>
      </c>
      <c r="S277" s="74"/>
      <c r="T277" s="73"/>
      <c r="U277" s="73"/>
      <c r="V277" s="225"/>
      <c r="W277" s="225"/>
      <c r="X277" s="225"/>
      <c r="Y277" s="193"/>
      <c r="Z277" s="182"/>
      <c r="AA277" s="182"/>
      <c r="AB277" s="182"/>
      <c r="AC277" s="182"/>
      <c r="AD277" s="182"/>
      <c r="AE277" s="226"/>
      <c r="AF277" s="226"/>
      <c r="AG277" s="226"/>
      <c r="AH277" s="193"/>
      <c r="AI277" s="182"/>
      <c r="AJ277" s="186"/>
    </row>
    <row r="278" spans="1:36" s="4" customFormat="1" ht="30.75" customHeight="1" x14ac:dyDescent="0.2">
      <c r="A278" s="76"/>
      <c r="B278" s="104" t="s">
        <v>23</v>
      </c>
      <c r="C278" s="104"/>
      <c r="D278" s="48"/>
      <c r="E278" s="48"/>
      <c r="F278" s="48"/>
      <c r="G278" s="48"/>
      <c r="H278" s="48"/>
      <c r="I278" s="10"/>
      <c r="J278" s="73"/>
      <c r="K278" s="73"/>
      <c r="L278" s="73"/>
      <c r="M278" s="225">
        <f t="shared" ref="M278" si="101">N278+O278</f>
        <v>1958.4</v>
      </c>
      <c r="N278" s="225">
        <v>0</v>
      </c>
      <c r="O278" s="225">
        <v>1958.4</v>
      </c>
      <c r="P278" s="73">
        <f>M278+J278</f>
        <v>1958.4</v>
      </c>
      <c r="Q278" s="73">
        <f t="shared" ref="Q278" si="102">N278+K278</f>
        <v>0</v>
      </c>
      <c r="R278" s="73">
        <f t="shared" ref="R278" si="103">O278+L278</f>
        <v>1958.4</v>
      </c>
      <c r="S278" s="73"/>
      <c r="T278" s="73"/>
      <c r="U278" s="73"/>
      <c r="V278" s="225"/>
      <c r="W278" s="225"/>
      <c r="X278" s="225"/>
      <c r="Y278" s="191"/>
      <c r="Z278" s="191"/>
      <c r="AA278" s="191"/>
      <c r="AB278" s="191"/>
      <c r="AC278" s="191"/>
      <c r="AD278" s="191"/>
      <c r="AE278" s="232"/>
      <c r="AF278" s="232"/>
      <c r="AG278" s="232"/>
      <c r="AH278" s="191"/>
      <c r="AI278" s="191"/>
      <c r="AJ278" s="192"/>
    </row>
    <row r="279" spans="1:36" ht="42.75" customHeight="1" x14ac:dyDescent="0.2">
      <c r="A279" s="258" t="s">
        <v>526</v>
      </c>
      <c r="B279" s="105" t="s">
        <v>438</v>
      </c>
      <c r="C279" s="105"/>
      <c r="D279" s="178" t="s">
        <v>327</v>
      </c>
      <c r="E279" s="178" t="s">
        <v>132</v>
      </c>
      <c r="F279" s="178" t="s">
        <v>329</v>
      </c>
      <c r="G279" s="178" t="s">
        <v>782</v>
      </c>
      <c r="H279" s="178" t="s">
        <v>338</v>
      </c>
      <c r="I279" s="10" t="s">
        <v>417</v>
      </c>
      <c r="J279" s="74">
        <f t="shared" si="99"/>
        <v>534577.5</v>
      </c>
      <c r="K279" s="74">
        <v>527521.1</v>
      </c>
      <c r="L279" s="74">
        <v>7056.4</v>
      </c>
      <c r="M279" s="224">
        <f>N279+O279</f>
        <v>6226.1</v>
      </c>
      <c r="N279" s="224">
        <v>0</v>
      </c>
      <c r="O279" s="224">
        <v>6226.1</v>
      </c>
      <c r="P279" s="74">
        <f>Q279+R279</f>
        <v>540803.6</v>
      </c>
      <c r="Q279" s="74">
        <f t="shared" si="100"/>
        <v>527521.1</v>
      </c>
      <c r="R279" s="74">
        <f t="shared" si="100"/>
        <v>13282.5</v>
      </c>
      <c r="S279" s="74"/>
      <c r="T279" s="74"/>
      <c r="U279" s="74"/>
      <c r="V279" s="224"/>
      <c r="W279" s="224"/>
      <c r="X279" s="224"/>
      <c r="Y279" s="74"/>
      <c r="Z279" s="74"/>
      <c r="AA279" s="74"/>
      <c r="AB279" s="74"/>
      <c r="AC279" s="74"/>
      <c r="AD279" s="74"/>
      <c r="AE279" s="224"/>
      <c r="AF279" s="224"/>
      <c r="AG279" s="224"/>
      <c r="AH279" s="74"/>
      <c r="AI279" s="74"/>
      <c r="AJ279" s="183"/>
    </row>
    <row r="280" spans="1:36" s="4" customFormat="1" ht="30.75" customHeight="1" x14ac:dyDescent="0.2">
      <c r="A280" s="76"/>
      <c r="B280" s="104" t="s">
        <v>23</v>
      </c>
      <c r="C280" s="104"/>
      <c r="D280" s="48"/>
      <c r="E280" s="48"/>
      <c r="F280" s="48"/>
      <c r="G280" s="48"/>
      <c r="H280" s="48"/>
      <c r="I280" s="10"/>
      <c r="J280" s="73"/>
      <c r="K280" s="73"/>
      <c r="L280" s="73"/>
      <c r="M280" s="225">
        <f t="shared" ref="M280" si="104">N280+O280</f>
        <v>6226.1</v>
      </c>
      <c r="N280" s="225">
        <v>0</v>
      </c>
      <c r="O280" s="225">
        <v>6226.1</v>
      </c>
      <c r="P280" s="73">
        <f>M280+J280</f>
        <v>6226.1</v>
      </c>
      <c r="Q280" s="73">
        <f t="shared" ref="Q280" si="105">N280+K280</f>
        <v>0</v>
      </c>
      <c r="R280" s="73">
        <f t="shared" ref="R280" si="106">O280+L280</f>
        <v>6226.1</v>
      </c>
      <c r="S280" s="73"/>
      <c r="T280" s="73"/>
      <c r="U280" s="73"/>
      <c r="V280" s="225"/>
      <c r="W280" s="225"/>
      <c r="X280" s="225"/>
      <c r="Y280" s="191"/>
      <c r="Z280" s="191"/>
      <c r="AA280" s="191"/>
      <c r="AB280" s="191"/>
      <c r="AC280" s="191"/>
      <c r="AD280" s="191"/>
      <c r="AE280" s="232"/>
      <c r="AF280" s="232"/>
      <c r="AG280" s="232"/>
      <c r="AH280" s="191"/>
      <c r="AI280" s="191"/>
      <c r="AJ280" s="192"/>
    </row>
    <row r="281" spans="1:36" ht="33" x14ac:dyDescent="0.2">
      <c r="A281" s="258" t="s">
        <v>527</v>
      </c>
      <c r="B281" s="103" t="s">
        <v>439</v>
      </c>
      <c r="C281" s="103"/>
      <c r="D281" s="63" t="s">
        <v>327</v>
      </c>
      <c r="E281" s="63" t="s">
        <v>132</v>
      </c>
      <c r="F281" s="63" t="s">
        <v>329</v>
      </c>
      <c r="G281" s="63" t="s">
        <v>349</v>
      </c>
      <c r="H281" s="63" t="s">
        <v>338</v>
      </c>
      <c r="I281" s="10" t="s">
        <v>416</v>
      </c>
      <c r="J281" s="74">
        <f t="shared" si="99"/>
        <v>8214.9</v>
      </c>
      <c r="K281" s="74">
        <v>0</v>
      </c>
      <c r="L281" s="74">
        <v>8214.9</v>
      </c>
      <c r="M281" s="224"/>
      <c r="N281" s="224"/>
      <c r="O281" s="224"/>
      <c r="P281" s="74">
        <f>M281+J281</f>
        <v>8214.9</v>
      </c>
      <c r="Q281" s="74">
        <f t="shared" ref="Q281:R281" si="107">N281+K281</f>
        <v>0</v>
      </c>
      <c r="R281" s="74">
        <f t="shared" si="107"/>
        <v>8214.9</v>
      </c>
      <c r="S281" s="74"/>
      <c r="T281" s="74"/>
      <c r="U281" s="74"/>
      <c r="V281" s="224"/>
      <c r="W281" s="224"/>
      <c r="X281" s="224"/>
      <c r="Y281" s="191"/>
      <c r="Z281" s="191"/>
      <c r="AA281" s="191"/>
      <c r="AB281" s="191"/>
      <c r="AC281" s="191"/>
      <c r="AD281" s="191"/>
      <c r="AE281" s="232"/>
      <c r="AF281" s="232"/>
      <c r="AG281" s="232"/>
      <c r="AH281" s="191"/>
      <c r="AI281" s="191"/>
      <c r="AJ281" s="192"/>
    </row>
    <row r="282" spans="1:36" s="4" customFormat="1" ht="30.75" customHeight="1" x14ac:dyDescent="0.2">
      <c r="A282" s="76"/>
      <c r="B282" s="104" t="s">
        <v>23</v>
      </c>
      <c r="C282" s="104"/>
      <c r="D282" s="48"/>
      <c r="E282" s="48"/>
      <c r="F282" s="48"/>
      <c r="G282" s="48"/>
      <c r="H282" s="48"/>
      <c r="I282" s="10"/>
      <c r="J282" s="73">
        <f t="shared" si="99"/>
        <v>8214.9</v>
      </c>
      <c r="K282" s="73">
        <v>0</v>
      </c>
      <c r="L282" s="73">
        <v>8214.9</v>
      </c>
      <c r="M282" s="225"/>
      <c r="N282" s="225"/>
      <c r="O282" s="225"/>
      <c r="P282" s="73">
        <f>M282+J282</f>
        <v>8214.9</v>
      </c>
      <c r="Q282" s="73">
        <f t="shared" ref="Q282" si="108">N282+K282</f>
        <v>0</v>
      </c>
      <c r="R282" s="73">
        <f t="shared" ref="R282" si="109">O282+L282</f>
        <v>8214.9</v>
      </c>
      <c r="S282" s="73"/>
      <c r="T282" s="73"/>
      <c r="U282" s="73"/>
      <c r="V282" s="225"/>
      <c r="W282" s="225"/>
      <c r="X282" s="225"/>
      <c r="Y282" s="191"/>
      <c r="Z282" s="191"/>
      <c r="AA282" s="191"/>
      <c r="AB282" s="191"/>
      <c r="AC282" s="191"/>
      <c r="AD282" s="191"/>
      <c r="AE282" s="232"/>
      <c r="AF282" s="232"/>
      <c r="AG282" s="232"/>
      <c r="AH282" s="191"/>
      <c r="AI282" s="191"/>
      <c r="AJ282" s="192"/>
    </row>
    <row r="283" spans="1:36" ht="66" x14ac:dyDescent="0.2">
      <c r="A283" s="258" t="s">
        <v>264</v>
      </c>
      <c r="B283" s="105" t="s">
        <v>461</v>
      </c>
      <c r="C283" s="105"/>
      <c r="D283" s="178" t="s">
        <v>327</v>
      </c>
      <c r="E283" s="178" t="s">
        <v>132</v>
      </c>
      <c r="F283" s="178" t="s">
        <v>329</v>
      </c>
      <c r="G283" s="178" t="s">
        <v>350</v>
      </c>
      <c r="H283" s="178" t="s">
        <v>338</v>
      </c>
      <c r="I283" s="10" t="s">
        <v>411</v>
      </c>
      <c r="J283" s="74">
        <f t="shared" si="99"/>
        <v>521550</v>
      </c>
      <c r="K283" s="74">
        <v>365085</v>
      </c>
      <c r="L283" s="74">
        <v>156465</v>
      </c>
      <c r="M283" s="224"/>
      <c r="N283" s="224"/>
      <c r="O283" s="224"/>
      <c r="P283" s="74">
        <f>Q283+R283</f>
        <v>521550</v>
      </c>
      <c r="Q283" s="74">
        <f>K283+N283</f>
        <v>365085</v>
      </c>
      <c r="R283" s="74">
        <f>L283+O283</f>
        <v>156465</v>
      </c>
      <c r="S283" s="74">
        <f>T283+U283</f>
        <v>458498.3</v>
      </c>
      <c r="T283" s="74">
        <v>365085</v>
      </c>
      <c r="U283" s="74">
        <v>93413.3</v>
      </c>
      <c r="V283" s="224"/>
      <c r="W283" s="224"/>
      <c r="X283" s="224"/>
      <c r="Y283" s="74">
        <f>Z283+AA283</f>
        <v>458498.3</v>
      </c>
      <c r="Z283" s="74">
        <f>T283+W283</f>
        <v>365085</v>
      </c>
      <c r="AA283" s="74">
        <f>U283+X283</f>
        <v>93413.3</v>
      </c>
      <c r="AB283" s="74"/>
      <c r="AC283" s="74"/>
      <c r="AD283" s="74"/>
      <c r="AE283" s="224"/>
      <c r="AF283" s="224"/>
      <c r="AG283" s="224"/>
      <c r="AH283" s="74"/>
      <c r="AI283" s="74"/>
      <c r="AJ283" s="183"/>
    </row>
    <row r="284" spans="1:36" ht="49.5" x14ac:dyDescent="0.2">
      <c r="A284" s="258" t="s">
        <v>265</v>
      </c>
      <c r="B284" s="105" t="s">
        <v>440</v>
      </c>
      <c r="C284" s="105"/>
      <c r="D284" s="178" t="s">
        <v>327</v>
      </c>
      <c r="E284" s="178" t="s">
        <v>132</v>
      </c>
      <c r="F284" s="178" t="s">
        <v>329</v>
      </c>
      <c r="G284" s="178" t="s">
        <v>349</v>
      </c>
      <c r="H284" s="178" t="s">
        <v>338</v>
      </c>
      <c r="I284" s="10" t="s">
        <v>418</v>
      </c>
      <c r="J284" s="74">
        <f t="shared" si="99"/>
        <v>5565.3</v>
      </c>
      <c r="K284" s="74">
        <v>0</v>
      </c>
      <c r="L284" s="74">
        <v>5565.3</v>
      </c>
      <c r="M284" s="224">
        <f>N284+O284</f>
        <v>30617</v>
      </c>
      <c r="N284" s="224">
        <v>0</v>
      </c>
      <c r="O284" s="224">
        <v>30617</v>
      </c>
      <c r="P284" s="74">
        <f>Q284+R284</f>
        <v>36182.300000000003</v>
      </c>
      <c r="Q284" s="74">
        <f>K284+N284</f>
        <v>0</v>
      </c>
      <c r="R284" s="74">
        <f>L284+O284</f>
        <v>36182.300000000003</v>
      </c>
      <c r="S284" s="74">
        <f>T284+U284</f>
        <v>13913.4</v>
      </c>
      <c r="T284" s="74">
        <v>0</v>
      </c>
      <c r="U284" s="74">
        <v>13913.4</v>
      </c>
      <c r="V284" s="224">
        <f>W284+X284</f>
        <v>-13913.4</v>
      </c>
      <c r="W284" s="224">
        <v>0</v>
      </c>
      <c r="X284" s="224">
        <v>-13913.4</v>
      </c>
      <c r="Y284" s="74"/>
      <c r="Z284" s="74"/>
      <c r="AA284" s="74"/>
      <c r="AB284" s="74"/>
      <c r="AC284" s="74"/>
      <c r="AD284" s="74"/>
      <c r="AE284" s="224"/>
      <c r="AF284" s="224"/>
      <c r="AG284" s="224"/>
      <c r="AH284" s="74"/>
      <c r="AI284" s="74"/>
      <c r="AJ284" s="183"/>
    </row>
    <row r="285" spans="1:36" s="4" customFormat="1" ht="30.75" customHeight="1" x14ac:dyDescent="0.2">
      <c r="A285" s="76"/>
      <c r="B285" s="104" t="s">
        <v>23</v>
      </c>
      <c r="C285" s="104"/>
      <c r="D285" s="48"/>
      <c r="E285" s="48"/>
      <c r="F285" s="48"/>
      <c r="G285" s="48"/>
      <c r="H285" s="48"/>
      <c r="I285" s="10"/>
      <c r="J285" s="73"/>
      <c r="K285" s="73"/>
      <c r="L285" s="73"/>
      <c r="M285" s="225">
        <f t="shared" ref="M285:M291" si="110">N285+O285</f>
        <v>14273.7</v>
      </c>
      <c r="N285" s="225">
        <v>0</v>
      </c>
      <c r="O285" s="225">
        <v>14273.7</v>
      </c>
      <c r="P285" s="73">
        <f>M285+J285</f>
        <v>14273.7</v>
      </c>
      <c r="Q285" s="73">
        <f t="shared" ref="Q285" si="111">N285+K285</f>
        <v>0</v>
      </c>
      <c r="R285" s="73">
        <f t="shared" ref="R285" si="112">O285+L285</f>
        <v>14273.7</v>
      </c>
      <c r="S285" s="73"/>
      <c r="T285" s="73"/>
      <c r="U285" s="73"/>
      <c r="V285" s="225"/>
      <c r="W285" s="225"/>
      <c r="X285" s="225"/>
      <c r="Y285" s="191"/>
      <c r="Z285" s="191"/>
      <c r="AA285" s="191"/>
      <c r="AB285" s="191"/>
      <c r="AC285" s="191"/>
      <c r="AD285" s="191"/>
      <c r="AE285" s="232"/>
      <c r="AF285" s="232"/>
      <c r="AG285" s="232"/>
      <c r="AH285" s="191"/>
      <c r="AI285" s="191"/>
      <c r="AJ285" s="192"/>
    </row>
    <row r="286" spans="1:36" ht="54" customHeight="1" x14ac:dyDescent="0.2">
      <c r="A286" s="258" t="s">
        <v>266</v>
      </c>
      <c r="B286" s="105" t="s">
        <v>627</v>
      </c>
      <c r="C286" s="105"/>
      <c r="D286" s="178" t="s">
        <v>327</v>
      </c>
      <c r="E286" s="178" t="s">
        <v>132</v>
      </c>
      <c r="F286" s="178" t="s">
        <v>329</v>
      </c>
      <c r="G286" s="178" t="s">
        <v>349</v>
      </c>
      <c r="H286" s="178" t="s">
        <v>338</v>
      </c>
      <c r="I286" s="10">
        <v>2023</v>
      </c>
      <c r="J286" s="74"/>
      <c r="K286" s="74"/>
      <c r="L286" s="74"/>
      <c r="M286" s="224">
        <f>N286+O286</f>
        <v>214204.5</v>
      </c>
      <c r="N286" s="224">
        <v>0</v>
      </c>
      <c r="O286" s="224">
        <v>214204.5</v>
      </c>
      <c r="P286" s="74">
        <f t="shared" ref="P286:P291" si="113">Q286+R286</f>
        <v>214204.5</v>
      </c>
      <c r="Q286" s="74">
        <f>K286+N286</f>
        <v>0</v>
      </c>
      <c r="R286" s="74">
        <f>L286+O286</f>
        <v>214204.5</v>
      </c>
      <c r="S286" s="74"/>
      <c r="T286" s="74"/>
      <c r="U286" s="74"/>
      <c r="V286" s="224"/>
      <c r="W286" s="224"/>
      <c r="X286" s="224"/>
      <c r="Y286" s="22"/>
      <c r="Z286" s="22"/>
      <c r="AA286" s="22"/>
      <c r="AB286" s="22"/>
      <c r="AC286" s="22"/>
      <c r="AD286" s="22"/>
      <c r="AE286" s="223"/>
      <c r="AF286" s="223"/>
      <c r="AG286" s="223"/>
      <c r="AH286" s="22"/>
      <c r="AI286" s="22"/>
      <c r="AJ286" s="23"/>
    </row>
    <row r="287" spans="1:36" s="4" customFormat="1" ht="30.75" customHeight="1" x14ac:dyDescent="0.2">
      <c r="A287" s="76"/>
      <c r="B287" s="104" t="s">
        <v>23</v>
      </c>
      <c r="C287" s="104"/>
      <c r="D287" s="48"/>
      <c r="E287" s="48"/>
      <c r="F287" s="48"/>
      <c r="G287" s="48"/>
      <c r="H287" s="48"/>
      <c r="I287" s="10"/>
      <c r="J287" s="73"/>
      <c r="K287" s="73"/>
      <c r="L287" s="73"/>
      <c r="M287" s="225">
        <f t="shared" si="110"/>
        <v>2270.8000000000002</v>
      </c>
      <c r="N287" s="225">
        <v>0</v>
      </c>
      <c r="O287" s="225">
        <v>2270.8000000000002</v>
      </c>
      <c r="P287" s="73">
        <f t="shared" si="113"/>
        <v>2270.8000000000002</v>
      </c>
      <c r="Q287" s="73">
        <f t="shared" ref="Q287" si="114">N287+K287</f>
        <v>0</v>
      </c>
      <c r="R287" s="73">
        <f t="shared" ref="R287" si="115">O287+L287</f>
        <v>2270.8000000000002</v>
      </c>
      <c r="S287" s="73"/>
      <c r="T287" s="73"/>
      <c r="U287" s="73"/>
      <c r="V287" s="225"/>
      <c r="W287" s="225"/>
      <c r="X287" s="225"/>
      <c r="Y287" s="191"/>
      <c r="Z287" s="191"/>
      <c r="AA287" s="191"/>
      <c r="AB287" s="191"/>
      <c r="AC287" s="191"/>
      <c r="AD287" s="191"/>
      <c r="AE287" s="232"/>
      <c r="AF287" s="232"/>
      <c r="AG287" s="232"/>
      <c r="AH287" s="191"/>
      <c r="AI287" s="191"/>
      <c r="AJ287" s="192"/>
    </row>
    <row r="288" spans="1:36" ht="70.5" customHeight="1" x14ac:dyDescent="0.2">
      <c r="A288" s="258" t="s">
        <v>528</v>
      </c>
      <c r="B288" s="105" t="s">
        <v>835</v>
      </c>
      <c r="C288" s="105"/>
      <c r="D288" s="178" t="s">
        <v>327</v>
      </c>
      <c r="E288" s="178" t="s">
        <v>132</v>
      </c>
      <c r="F288" s="178" t="s">
        <v>329</v>
      </c>
      <c r="G288" s="178" t="s">
        <v>349</v>
      </c>
      <c r="H288" s="178" t="s">
        <v>338</v>
      </c>
      <c r="I288" s="10">
        <v>2023</v>
      </c>
      <c r="J288" s="74"/>
      <c r="K288" s="74"/>
      <c r="L288" s="74"/>
      <c r="M288" s="224">
        <f>N288+O288</f>
        <v>888.5</v>
      </c>
      <c r="N288" s="224">
        <v>0</v>
      </c>
      <c r="O288" s="224">
        <v>888.5</v>
      </c>
      <c r="P288" s="74">
        <f t="shared" si="113"/>
        <v>888.5</v>
      </c>
      <c r="Q288" s="73">
        <f t="shared" ref="Q288:R290" si="116">N288+K288</f>
        <v>0</v>
      </c>
      <c r="R288" s="73">
        <f t="shared" si="116"/>
        <v>888.5</v>
      </c>
      <c r="S288" s="74"/>
      <c r="T288" s="74"/>
      <c r="U288" s="74"/>
      <c r="V288" s="224"/>
      <c r="W288" s="224"/>
      <c r="X288" s="224"/>
      <c r="Y288" s="22"/>
      <c r="Z288" s="22"/>
      <c r="AA288" s="22"/>
      <c r="AB288" s="22"/>
      <c r="AC288" s="22"/>
      <c r="AD288" s="22"/>
      <c r="AE288" s="223"/>
      <c r="AF288" s="223"/>
      <c r="AG288" s="223"/>
      <c r="AH288" s="22"/>
      <c r="AI288" s="22"/>
      <c r="AJ288" s="23"/>
    </row>
    <row r="289" spans="1:36" s="4" customFormat="1" ht="30.75" customHeight="1" x14ac:dyDescent="0.2">
      <c r="A289" s="76"/>
      <c r="B289" s="104" t="s">
        <v>23</v>
      </c>
      <c r="C289" s="104"/>
      <c r="D289" s="48"/>
      <c r="E289" s="48"/>
      <c r="F289" s="48"/>
      <c r="G289" s="48"/>
      <c r="H289" s="48"/>
      <c r="I289" s="10"/>
      <c r="J289" s="73"/>
      <c r="K289" s="73"/>
      <c r="L289" s="73"/>
      <c r="M289" s="225">
        <f t="shared" si="110"/>
        <v>888.5</v>
      </c>
      <c r="N289" s="225">
        <v>0</v>
      </c>
      <c r="O289" s="225">
        <v>888.5</v>
      </c>
      <c r="P289" s="73">
        <f t="shared" si="113"/>
        <v>888.5</v>
      </c>
      <c r="Q289" s="73">
        <f t="shared" si="116"/>
        <v>0</v>
      </c>
      <c r="R289" s="73">
        <f t="shared" ref="R289:R290" si="117">O289+L289</f>
        <v>888.5</v>
      </c>
      <c r="S289" s="73"/>
      <c r="T289" s="73"/>
      <c r="U289" s="73"/>
      <c r="V289" s="225"/>
      <c r="W289" s="225"/>
      <c r="X289" s="225"/>
      <c r="Y289" s="191"/>
      <c r="Z289" s="191"/>
      <c r="AA289" s="191"/>
      <c r="AB289" s="191"/>
      <c r="AC289" s="191"/>
      <c r="AD289" s="191"/>
      <c r="AE289" s="232"/>
      <c r="AF289" s="232"/>
      <c r="AG289" s="232"/>
      <c r="AH289" s="191"/>
      <c r="AI289" s="191"/>
      <c r="AJ289" s="192"/>
    </row>
    <row r="290" spans="1:36" ht="49.5" customHeight="1" x14ac:dyDescent="0.2">
      <c r="A290" s="258" t="s">
        <v>529</v>
      </c>
      <c r="B290" s="105" t="s">
        <v>628</v>
      </c>
      <c r="C290" s="105"/>
      <c r="D290" s="178" t="s">
        <v>327</v>
      </c>
      <c r="E290" s="178" t="s">
        <v>132</v>
      </c>
      <c r="F290" s="178" t="s">
        <v>329</v>
      </c>
      <c r="G290" s="178" t="s">
        <v>349</v>
      </c>
      <c r="H290" s="178" t="s">
        <v>338</v>
      </c>
      <c r="I290" s="10">
        <v>2023</v>
      </c>
      <c r="J290" s="74"/>
      <c r="K290" s="74"/>
      <c r="L290" s="74"/>
      <c r="M290" s="224">
        <f>N290+O290</f>
        <v>11619.2</v>
      </c>
      <c r="N290" s="224">
        <v>0</v>
      </c>
      <c r="O290" s="224">
        <v>11619.2</v>
      </c>
      <c r="P290" s="74">
        <f t="shared" si="113"/>
        <v>11619.2</v>
      </c>
      <c r="Q290" s="74">
        <f t="shared" si="116"/>
        <v>0</v>
      </c>
      <c r="R290" s="74">
        <f t="shared" si="117"/>
        <v>11619.2</v>
      </c>
      <c r="S290" s="74"/>
      <c r="T290" s="74"/>
      <c r="U290" s="74"/>
      <c r="V290" s="224"/>
      <c r="W290" s="224"/>
      <c r="X290" s="224"/>
      <c r="Y290" s="22"/>
      <c r="Z290" s="22"/>
      <c r="AA290" s="22"/>
      <c r="AB290" s="22"/>
      <c r="AC290" s="22"/>
      <c r="AD290" s="22"/>
      <c r="AE290" s="223"/>
      <c r="AF290" s="223"/>
      <c r="AG290" s="223"/>
      <c r="AH290" s="22"/>
      <c r="AI290" s="22"/>
      <c r="AJ290" s="23"/>
    </row>
    <row r="291" spans="1:36" s="4" customFormat="1" ht="30.75" customHeight="1" x14ac:dyDescent="0.2">
      <c r="A291" s="76"/>
      <c r="B291" s="104" t="s">
        <v>23</v>
      </c>
      <c r="C291" s="104"/>
      <c r="D291" s="48"/>
      <c r="E291" s="48"/>
      <c r="F291" s="48"/>
      <c r="G291" s="48"/>
      <c r="H291" s="48"/>
      <c r="I291" s="10"/>
      <c r="J291" s="73"/>
      <c r="K291" s="73"/>
      <c r="L291" s="73"/>
      <c r="M291" s="225">
        <f t="shared" si="110"/>
        <v>11619.2</v>
      </c>
      <c r="N291" s="225">
        <v>0</v>
      </c>
      <c r="O291" s="225">
        <v>11619.2</v>
      </c>
      <c r="P291" s="73">
        <f t="shared" si="113"/>
        <v>11619.2</v>
      </c>
      <c r="Q291" s="73">
        <f t="shared" ref="Q291" si="118">N291+K291</f>
        <v>0</v>
      </c>
      <c r="R291" s="73">
        <f t="shared" ref="R291" si="119">O291+L291</f>
        <v>11619.2</v>
      </c>
      <c r="S291" s="73"/>
      <c r="T291" s="73"/>
      <c r="U291" s="73"/>
      <c r="V291" s="225"/>
      <c r="W291" s="225"/>
      <c r="X291" s="225"/>
      <c r="Y291" s="191"/>
      <c r="Z291" s="191"/>
      <c r="AA291" s="191"/>
      <c r="AB291" s="191"/>
      <c r="AC291" s="191"/>
      <c r="AD291" s="191"/>
      <c r="AE291" s="232"/>
      <c r="AF291" s="232"/>
      <c r="AG291" s="232"/>
      <c r="AH291" s="191"/>
      <c r="AI291" s="191"/>
      <c r="AJ291" s="192"/>
    </row>
    <row r="292" spans="1:36" ht="48.75" customHeight="1" x14ac:dyDescent="0.2">
      <c r="A292" s="258" t="s">
        <v>530</v>
      </c>
      <c r="B292" s="105" t="s">
        <v>873</v>
      </c>
      <c r="C292" s="105"/>
      <c r="D292" s="178" t="s">
        <v>327</v>
      </c>
      <c r="E292" s="178" t="s">
        <v>132</v>
      </c>
      <c r="F292" s="178" t="s">
        <v>329</v>
      </c>
      <c r="G292" s="178" t="s">
        <v>349</v>
      </c>
      <c r="H292" s="178" t="s">
        <v>338</v>
      </c>
      <c r="I292" s="10">
        <v>2023</v>
      </c>
      <c r="J292" s="74"/>
      <c r="K292" s="74"/>
      <c r="L292" s="74"/>
      <c r="M292" s="224">
        <f>N292+O292</f>
        <v>3138.1</v>
      </c>
      <c r="N292" s="224">
        <v>0</v>
      </c>
      <c r="O292" s="224">
        <v>3138.1</v>
      </c>
      <c r="P292" s="74">
        <f>Q292+R292</f>
        <v>3138.1</v>
      </c>
      <c r="Q292" s="74">
        <f t="shared" ref="Q292:R294" si="120">N292+K292</f>
        <v>0</v>
      </c>
      <c r="R292" s="74">
        <f t="shared" si="120"/>
        <v>3138.1</v>
      </c>
      <c r="S292" s="74"/>
      <c r="T292" s="74"/>
      <c r="U292" s="74"/>
      <c r="V292" s="224"/>
      <c r="W292" s="224"/>
      <c r="X292" s="224"/>
      <c r="Y292" s="22"/>
      <c r="Z292" s="22"/>
      <c r="AA292" s="22"/>
      <c r="AB292" s="22"/>
      <c r="AC292" s="22"/>
      <c r="AD292" s="22"/>
      <c r="AE292" s="223"/>
      <c r="AF292" s="223"/>
      <c r="AG292" s="223"/>
      <c r="AH292" s="22"/>
      <c r="AI292" s="22"/>
      <c r="AJ292" s="23"/>
    </row>
    <row r="293" spans="1:36" s="4" customFormat="1" ht="30.75" customHeight="1" x14ac:dyDescent="0.2">
      <c r="A293" s="76"/>
      <c r="B293" s="104" t="s">
        <v>23</v>
      </c>
      <c r="C293" s="104"/>
      <c r="D293" s="48"/>
      <c r="E293" s="48"/>
      <c r="F293" s="48"/>
      <c r="G293" s="48"/>
      <c r="H293" s="48"/>
      <c r="I293" s="10"/>
      <c r="J293" s="73"/>
      <c r="K293" s="73"/>
      <c r="L293" s="73"/>
      <c r="M293" s="225">
        <f>N293+O293</f>
        <v>3138.1</v>
      </c>
      <c r="N293" s="225">
        <v>0</v>
      </c>
      <c r="O293" s="225">
        <v>3138.1</v>
      </c>
      <c r="P293" s="73">
        <f>M293+J293</f>
        <v>3138.1</v>
      </c>
      <c r="Q293" s="73">
        <f t="shared" si="120"/>
        <v>0</v>
      </c>
      <c r="R293" s="73">
        <f t="shared" si="120"/>
        <v>3138.1</v>
      </c>
      <c r="S293" s="73"/>
      <c r="T293" s="73"/>
      <c r="U293" s="73"/>
      <c r="V293" s="225"/>
      <c r="W293" s="225"/>
      <c r="X293" s="225"/>
      <c r="Y293" s="191"/>
      <c r="Z293" s="191"/>
      <c r="AA293" s="191"/>
      <c r="AB293" s="191"/>
      <c r="AC293" s="191"/>
      <c r="AD293" s="191"/>
      <c r="AE293" s="232"/>
      <c r="AF293" s="232"/>
      <c r="AG293" s="232"/>
      <c r="AH293" s="191"/>
      <c r="AI293" s="191"/>
      <c r="AJ293" s="192"/>
    </row>
    <row r="294" spans="1:36" ht="51" customHeight="1" x14ac:dyDescent="0.2">
      <c r="A294" s="258" t="s">
        <v>267</v>
      </c>
      <c r="B294" s="105" t="s">
        <v>874</v>
      </c>
      <c r="C294" s="105"/>
      <c r="D294" s="178" t="s">
        <v>327</v>
      </c>
      <c r="E294" s="178" t="s">
        <v>132</v>
      </c>
      <c r="F294" s="178" t="s">
        <v>329</v>
      </c>
      <c r="G294" s="178" t="s">
        <v>349</v>
      </c>
      <c r="H294" s="178" t="s">
        <v>338</v>
      </c>
      <c r="I294" s="10">
        <v>2023</v>
      </c>
      <c r="J294" s="74"/>
      <c r="K294" s="74"/>
      <c r="L294" s="74"/>
      <c r="M294" s="224">
        <f>N294+O294</f>
        <v>2391.6</v>
      </c>
      <c r="N294" s="224">
        <v>0</v>
      </c>
      <c r="O294" s="224">
        <v>2391.6</v>
      </c>
      <c r="P294" s="74">
        <f>Q294+R294</f>
        <v>2391.6</v>
      </c>
      <c r="Q294" s="74">
        <f t="shared" si="120"/>
        <v>0</v>
      </c>
      <c r="R294" s="74">
        <f t="shared" si="120"/>
        <v>2391.6</v>
      </c>
      <c r="S294" s="74"/>
      <c r="T294" s="74"/>
      <c r="U294" s="74"/>
      <c r="V294" s="224"/>
      <c r="W294" s="224"/>
      <c r="X294" s="224"/>
      <c r="Y294" s="22"/>
      <c r="Z294" s="22"/>
      <c r="AA294" s="22"/>
      <c r="AB294" s="22"/>
      <c r="AC294" s="22"/>
      <c r="AD294" s="22"/>
      <c r="AE294" s="223"/>
      <c r="AF294" s="223"/>
      <c r="AG294" s="223"/>
      <c r="AH294" s="22"/>
      <c r="AI294" s="22"/>
      <c r="AJ294" s="23"/>
    </row>
    <row r="295" spans="1:36" s="4" customFormat="1" ht="30.75" customHeight="1" x14ac:dyDescent="0.2">
      <c r="A295" s="76"/>
      <c r="B295" s="104" t="s">
        <v>23</v>
      </c>
      <c r="C295" s="104"/>
      <c r="D295" s="48"/>
      <c r="E295" s="48"/>
      <c r="F295" s="48"/>
      <c r="G295" s="48"/>
      <c r="H295" s="48"/>
      <c r="I295" s="10"/>
      <c r="J295" s="73"/>
      <c r="K295" s="73"/>
      <c r="L295" s="73"/>
      <c r="M295" s="225">
        <f>N295+O295</f>
        <v>2391.6</v>
      </c>
      <c r="N295" s="225">
        <v>0</v>
      </c>
      <c r="O295" s="225">
        <v>2391.6</v>
      </c>
      <c r="P295" s="73">
        <f>M295+J295</f>
        <v>2391.6</v>
      </c>
      <c r="Q295" s="73">
        <f t="shared" ref="Q295:R300" si="121">N295+K295</f>
        <v>0</v>
      </c>
      <c r="R295" s="73">
        <f t="shared" ref="R295:R296" si="122">O295+L295</f>
        <v>2391.6</v>
      </c>
      <c r="S295" s="73"/>
      <c r="T295" s="73"/>
      <c r="U295" s="73"/>
      <c r="V295" s="225"/>
      <c r="W295" s="225"/>
      <c r="X295" s="225"/>
      <c r="Y295" s="191"/>
      <c r="Z295" s="191"/>
      <c r="AA295" s="191"/>
      <c r="AB295" s="191"/>
      <c r="AC295" s="191"/>
      <c r="AD295" s="191"/>
      <c r="AE295" s="232"/>
      <c r="AF295" s="232"/>
      <c r="AG295" s="232"/>
      <c r="AH295" s="191"/>
      <c r="AI295" s="191"/>
      <c r="AJ295" s="192"/>
    </row>
    <row r="296" spans="1:36" ht="67.5" customHeight="1" x14ac:dyDescent="0.2">
      <c r="A296" s="258" t="s">
        <v>268</v>
      </c>
      <c r="B296" s="105" t="s">
        <v>514</v>
      </c>
      <c r="C296" s="105"/>
      <c r="D296" s="63" t="s">
        <v>327</v>
      </c>
      <c r="E296" s="63" t="s">
        <v>132</v>
      </c>
      <c r="F296" s="63" t="s">
        <v>329</v>
      </c>
      <c r="G296" s="63" t="s">
        <v>349</v>
      </c>
      <c r="H296" s="63" t="s">
        <v>338</v>
      </c>
      <c r="I296" s="10">
        <v>2023</v>
      </c>
      <c r="J296" s="74"/>
      <c r="K296" s="74"/>
      <c r="L296" s="74"/>
      <c r="M296" s="224">
        <f t="shared" ref="M296:M301" si="123">N296+O296</f>
        <v>10488.2</v>
      </c>
      <c r="N296" s="224">
        <v>0</v>
      </c>
      <c r="O296" s="224">
        <v>10488.2</v>
      </c>
      <c r="P296" s="74">
        <f t="shared" ref="P296:P303" si="124">Q296+R296</f>
        <v>10488.2</v>
      </c>
      <c r="Q296" s="74">
        <f t="shared" si="121"/>
        <v>0</v>
      </c>
      <c r="R296" s="74">
        <f t="shared" si="122"/>
        <v>10488.2</v>
      </c>
      <c r="S296" s="74"/>
      <c r="T296" s="74"/>
      <c r="U296" s="74"/>
      <c r="V296" s="224"/>
      <c r="W296" s="224"/>
      <c r="X296" s="224"/>
      <c r="Y296" s="74"/>
      <c r="Z296" s="74"/>
      <c r="AA296" s="74"/>
      <c r="AB296" s="74"/>
      <c r="AC296" s="74"/>
      <c r="AD296" s="74"/>
      <c r="AE296" s="224"/>
      <c r="AF296" s="224"/>
      <c r="AG296" s="224"/>
      <c r="AH296" s="74"/>
      <c r="AI296" s="74"/>
      <c r="AJ296" s="183"/>
    </row>
    <row r="297" spans="1:36" s="4" customFormat="1" ht="33" x14ac:dyDescent="0.2">
      <c r="A297" s="76"/>
      <c r="B297" s="104" t="s">
        <v>23</v>
      </c>
      <c r="C297" s="104"/>
      <c r="D297" s="63"/>
      <c r="E297" s="63"/>
      <c r="F297" s="63"/>
      <c r="G297" s="63"/>
      <c r="H297" s="63"/>
      <c r="I297" s="10"/>
      <c r="J297" s="73"/>
      <c r="K297" s="73"/>
      <c r="L297" s="73"/>
      <c r="M297" s="225">
        <f t="shared" si="123"/>
        <v>10488.2</v>
      </c>
      <c r="N297" s="225">
        <v>0</v>
      </c>
      <c r="O297" s="225">
        <v>10488.2</v>
      </c>
      <c r="P297" s="73">
        <f t="shared" si="124"/>
        <v>10488.2</v>
      </c>
      <c r="Q297" s="73">
        <f t="shared" si="121"/>
        <v>0</v>
      </c>
      <c r="R297" s="73">
        <f t="shared" si="121"/>
        <v>10488.2</v>
      </c>
      <c r="S297" s="73"/>
      <c r="T297" s="73"/>
      <c r="U297" s="73"/>
      <c r="V297" s="225"/>
      <c r="W297" s="225"/>
      <c r="X297" s="225"/>
      <c r="Y297" s="73"/>
      <c r="Z297" s="73"/>
      <c r="AA297" s="73"/>
      <c r="AB297" s="73"/>
      <c r="AC297" s="73"/>
      <c r="AD297" s="73"/>
      <c r="AE297" s="225"/>
      <c r="AF297" s="225"/>
      <c r="AG297" s="225"/>
      <c r="AH297" s="73"/>
      <c r="AI297" s="73"/>
      <c r="AJ297" s="184"/>
    </row>
    <row r="298" spans="1:36" ht="82.5" x14ac:dyDescent="0.2">
      <c r="A298" s="258" t="s">
        <v>269</v>
      </c>
      <c r="B298" s="105" t="s">
        <v>515</v>
      </c>
      <c r="C298" s="105"/>
      <c r="D298" s="63" t="s">
        <v>327</v>
      </c>
      <c r="E298" s="63" t="s">
        <v>132</v>
      </c>
      <c r="F298" s="63" t="s">
        <v>329</v>
      </c>
      <c r="G298" s="63" t="s">
        <v>349</v>
      </c>
      <c r="H298" s="63" t="s">
        <v>338</v>
      </c>
      <c r="I298" s="10">
        <v>2023</v>
      </c>
      <c r="J298" s="74"/>
      <c r="K298" s="74"/>
      <c r="L298" s="74"/>
      <c r="M298" s="224">
        <f t="shared" si="123"/>
        <v>9749.1</v>
      </c>
      <c r="N298" s="224">
        <v>0</v>
      </c>
      <c r="O298" s="224">
        <v>9749.1</v>
      </c>
      <c r="P298" s="74">
        <f t="shared" si="124"/>
        <v>9749.1</v>
      </c>
      <c r="Q298" s="74">
        <f t="shared" si="121"/>
        <v>0</v>
      </c>
      <c r="R298" s="74">
        <f t="shared" si="121"/>
        <v>9749.1</v>
      </c>
      <c r="S298" s="74"/>
      <c r="T298" s="74"/>
      <c r="U298" s="74"/>
      <c r="V298" s="224"/>
      <c r="W298" s="224"/>
      <c r="X298" s="224"/>
      <c r="Y298" s="74"/>
      <c r="Z298" s="74"/>
      <c r="AA298" s="74"/>
      <c r="AB298" s="74"/>
      <c r="AC298" s="74"/>
      <c r="AD298" s="74"/>
      <c r="AE298" s="224"/>
      <c r="AF298" s="224"/>
      <c r="AG298" s="224"/>
      <c r="AH298" s="74"/>
      <c r="AI298" s="74"/>
      <c r="AJ298" s="183"/>
    </row>
    <row r="299" spans="1:36" s="4" customFormat="1" ht="33" x14ac:dyDescent="0.2">
      <c r="A299" s="76"/>
      <c r="B299" s="104" t="s">
        <v>23</v>
      </c>
      <c r="C299" s="104"/>
      <c r="D299" s="63"/>
      <c r="E299" s="63"/>
      <c r="F299" s="63"/>
      <c r="G299" s="63"/>
      <c r="H299" s="63"/>
      <c r="I299" s="10"/>
      <c r="J299" s="73"/>
      <c r="K299" s="73"/>
      <c r="L299" s="73"/>
      <c r="M299" s="225">
        <f t="shared" si="123"/>
        <v>9749.1</v>
      </c>
      <c r="N299" s="225">
        <v>0</v>
      </c>
      <c r="O299" s="225">
        <v>9749.1</v>
      </c>
      <c r="P299" s="73">
        <f t="shared" si="124"/>
        <v>9749.1</v>
      </c>
      <c r="Q299" s="73">
        <f>K299+N299</f>
        <v>0</v>
      </c>
      <c r="R299" s="73">
        <f>L299+O299</f>
        <v>9749.1</v>
      </c>
      <c r="S299" s="73"/>
      <c r="T299" s="73"/>
      <c r="U299" s="73"/>
      <c r="V299" s="225"/>
      <c r="W299" s="225"/>
      <c r="X299" s="225"/>
      <c r="Y299" s="73"/>
      <c r="Z299" s="73"/>
      <c r="AA299" s="73"/>
      <c r="AB299" s="73"/>
      <c r="AC299" s="73"/>
      <c r="AD299" s="73"/>
      <c r="AE299" s="225"/>
      <c r="AF299" s="225"/>
      <c r="AG299" s="225"/>
      <c r="AH299" s="73"/>
      <c r="AI299" s="73"/>
      <c r="AJ299" s="184"/>
    </row>
    <row r="300" spans="1:36" ht="99" x14ac:dyDescent="0.2">
      <c r="A300" s="258" t="s">
        <v>270</v>
      </c>
      <c r="B300" s="105" t="s">
        <v>857</v>
      </c>
      <c r="C300" s="105"/>
      <c r="D300" s="63" t="s">
        <v>327</v>
      </c>
      <c r="E300" s="63" t="s">
        <v>132</v>
      </c>
      <c r="F300" s="63" t="s">
        <v>329</v>
      </c>
      <c r="G300" s="63" t="s">
        <v>349</v>
      </c>
      <c r="H300" s="63" t="s">
        <v>338</v>
      </c>
      <c r="I300" s="10">
        <v>2023</v>
      </c>
      <c r="J300" s="74"/>
      <c r="K300" s="74"/>
      <c r="L300" s="74"/>
      <c r="M300" s="224">
        <f t="shared" si="123"/>
        <v>1777.2</v>
      </c>
      <c r="N300" s="224">
        <v>0</v>
      </c>
      <c r="O300" s="224">
        <v>1777.2</v>
      </c>
      <c r="P300" s="74">
        <f t="shared" si="124"/>
        <v>1777.2</v>
      </c>
      <c r="Q300" s="74">
        <f t="shared" si="121"/>
        <v>0</v>
      </c>
      <c r="R300" s="74">
        <f t="shared" si="121"/>
        <v>1777.2</v>
      </c>
      <c r="S300" s="74"/>
      <c r="T300" s="74"/>
      <c r="U300" s="74"/>
      <c r="V300" s="224"/>
      <c r="W300" s="224"/>
      <c r="X300" s="224"/>
      <c r="Y300" s="73"/>
      <c r="Z300" s="74"/>
      <c r="AA300" s="74"/>
      <c r="AB300" s="74"/>
      <c r="AC300" s="74"/>
      <c r="AD300" s="74"/>
      <c r="AE300" s="224"/>
      <c r="AF300" s="224"/>
      <c r="AG300" s="224"/>
      <c r="AH300" s="74"/>
      <c r="AI300" s="74"/>
      <c r="AJ300" s="183"/>
    </row>
    <row r="301" spans="1:36" s="4" customFormat="1" ht="33" x14ac:dyDescent="0.2">
      <c r="A301" s="76"/>
      <c r="B301" s="104" t="s">
        <v>23</v>
      </c>
      <c r="C301" s="104"/>
      <c r="D301" s="48"/>
      <c r="E301" s="48"/>
      <c r="F301" s="48"/>
      <c r="G301" s="48"/>
      <c r="H301" s="48"/>
      <c r="I301" s="10"/>
      <c r="J301" s="73"/>
      <c r="K301" s="73"/>
      <c r="L301" s="73"/>
      <c r="M301" s="225">
        <f t="shared" si="123"/>
        <v>1777.2</v>
      </c>
      <c r="N301" s="225">
        <v>0</v>
      </c>
      <c r="O301" s="225">
        <v>1777.2</v>
      </c>
      <c r="P301" s="73">
        <f t="shared" si="124"/>
        <v>1777.2</v>
      </c>
      <c r="Q301" s="73">
        <f>K301+N301</f>
        <v>0</v>
      </c>
      <c r="R301" s="73">
        <f>L301+O301</f>
        <v>1777.2</v>
      </c>
      <c r="S301" s="73"/>
      <c r="T301" s="73"/>
      <c r="U301" s="73"/>
      <c r="V301" s="225"/>
      <c r="W301" s="225"/>
      <c r="X301" s="225"/>
      <c r="Y301" s="73"/>
      <c r="Z301" s="73"/>
      <c r="AA301" s="73"/>
      <c r="AB301" s="73"/>
      <c r="AC301" s="73"/>
      <c r="AD301" s="73"/>
      <c r="AE301" s="225"/>
      <c r="AF301" s="225"/>
      <c r="AG301" s="225"/>
      <c r="AH301" s="73"/>
      <c r="AI301" s="73"/>
      <c r="AJ301" s="184"/>
    </row>
    <row r="302" spans="1:36" ht="49.5" hidden="1" x14ac:dyDescent="0.2">
      <c r="A302" s="19"/>
      <c r="B302" s="105" t="s">
        <v>610</v>
      </c>
      <c r="C302" s="105"/>
      <c r="D302" s="63" t="s">
        <v>327</v>
      </c>
      <c r="E302" s="63" t="s">
        <v>132</v>
      </c>
      <c r="F302" s="63" t="s">
        <v>329</v>
      </c>
      <c r="G302" s="63" t="s">
        <v>349</v>
      </c>
      <c r="H302" s="63" t="s">
        <v>338</v>
      </c>
      <c r="I302" s="10">
        <v>2023</v>
      </c>
      <c r="J302" s="74">
        <f t="shared" ref="J302:J303" si="125">K302+L302</f>
        <v>1510.1</v>
      </c>
      <c r="K302" s="74">
        <v>0</v>
      </c>
      <c r="L302" s="74">
        <v>1510.1</v>
      </c>
      <c r="M302" s="224">
        <f>N302+O302</f>
        <v>-1510.1</v>
      </c>
      <c r="N302" s="224">
        <v>0</v>
      </c>
      <c r="O302" s="224">
        <v>-1510.1</v>
      </c>
      <c r="P302" s="74">
        <f t="shared" si="124"/>
        <v>0</v>
      </c>
      <c r="Q302" s="74">
        <f t="shared" ref="Q302" si="126">N302+K302</f>
        <v>0</v>
      </c>
      <c r="R302" s="74">
        <f t="shared" ref="R302" si="127">O302+L302</f>
        <v>0</v>
      </c>
      <c r="S302" s="74"/>
      <c r="T302" s="74"/>
      <c r="U302" s="74"/>
      <c r="V302" s="224"/>
      <c r="W302" s="224"/>
      <c r="X302" s="224"/>
      <c r="Y302" s="74"/>
      <c r="Z302" s="74"/>
      <c r="AA302" s="74"/>
      <c r="AB302" s="74"/>
      <c r="AC302" s="74"/>
      <c r="AD302" s="74"/>
      <c r="AE302" s="224"/>
      <c r="AF302" s="224"/>
      <c r="AG302" s="224"/>
      <c r="AH302" s="74"/>
      <c r="AI302" s="74"/>
      <c r="AJ302" s="183"/>
    </row>
    <row r="303" spans="1:36" s="4" customFormat="1" ht="33" hidden="1" x14ac:dyDescent="0.2">
      <c r="A303" s="76"/>
      <c r="B303" s="104" t="s">
        <v>23</v>
      </c>
      <c r="C303" s="104"/>
      <c r="D303" s="48"/>
      <c r="E303" s="48"/>
      <c r="F303" s="48"/>
      <c r="G303" s="48"/>
      <c r="H303" s="48"/>
      <c r="I303" s="10"/>
      <c r="J303" s="73">
        <f t="shared" si="125"/>
        <v>1510.1</v>
      </c>
      <c r="K303" s="73">
        <v>0</v>
      </c>
      <c r="L303" s="73">
        <v>1510.1</v>
      </c>
      <c r="M303" s="224">
        <f>N303+O303</f>
        <v>-1510.1</v>
      </c>
      <c r="N303" s="225">
        <v>0</v>
      </c>
      <c r="O303" s="225">
        <v>-1510.1</v>
      </c>
      <c r="P303" s="73">
        <f t="shared" si="124"/>
        <v>0</v>
      </c>
      <c r="Q303" s="73">
        <f>K303+N303</f>
        <v>0</v>
      </c>
      <c r="R303" s="73">
        <f>L303+O303</f>
        <v>0</v>
      </c>
      <c r="S303" s="73"/>
      <c r="T303" s="73"/>
      <c r="U303" s="73"/>
      <c r="V303" s="225"/>
      <c r="W303" s="225"/>
      <c r="X303" s="225"/>
      <c r="Y303" s="73"/>
      <c r="Z303" s="73"/>
      <c r="AA303" s="73"/>
      <c r="AB303" s="73"/>
      <c r="AC303" s="73"/>
      <c r="AD303" s="73"/>
      <c r="AE303" s="225"/>
      <c r="AF303" s="225"/>
      <c r="AG303" s="225"/>
      <c r="AH303" s="73"/>
      <c r="AI303" s="73"/>
      <c r="AJ303" s="184"/>
    </row>
    <row r="304" spans="1:36" ht="33" x14ac:dyDescent="0.2">
      <c r="A304" s="19"/>
      <c r="B304" s="29" t="s">
        <v>14</v>
      </c>
      <c r="C304" s="68"/>
      <c r="D304" s="27"/>
      <c r="E304" s="27"/>
      <c r="F304" s="27"/>
      <c r="G304" s="27"/>
      <c r="H304" s="27"/>
      <c r="I304" s="28"/>
      <c r="J304" s="191"/>
      <c r="K304" s="191"/>
      <c r="L304" s="191"/>
      <c r="M304" s="232"/>
      <c r="N304" s="232"/>
      <c r="O304" s="232"/>
      <c r="P304" s="191"/>
      <c r="Q304" s="191"/>
      <c r="R304" s="191"/>
      <c r="S304" s="191"/>
      <c r="T304" s="191"/>
      <c r="U304" s="191"/>
      <c r="V304" s="232"/>
      <c r="W304" s="232"/>
      <c r="X304" s="232"/>
      <c r="Y304" s="191"/>
      <c r="Z304" s="191"/>
      <c r="AA304" s="191"/>
      <c r="AB304" s="191"/>
      <c r="AC304" s="191"/>
      <c r="AD304" s="191"/>
      <c r="AE304" s="232"/>
      <c r="AF304" s="232"/>
      <c r="AG304" s="232"/>
      <c r="AH304" s="191"/>
      <c r="AI304" s="191"/>
      <c r="AJ304" s="192"/>
    </row>
    <row r="305" spans="1:36" s="34" customFormat="1" ht="33" x14ac:dyDescent="0.2">
      <c r="A305" s="178"/>
      <c r="B305" s="26" t="s">
        <v>602</v>
      </c>
      <c r="C305" s="45"/>
      <c r="D305" s="178"/>
      <c r="E305" s="178"/>
      <c r="F305" s="178"/>
      <c r="G305" s="178"/>
      <c r="H305" s="178"/>
      <c r="I305" s="10"/>
      <c r="J305" s="74"/>
      <c r="K305" s="74"/>
      <c r="L305" s="74"/>
      <c r="M305" s="224"/>
      <c r="N305" s="224"/>
      <c r="O305" s="224"/>
      <c r="P305" s="74"/>
      <c r="Q305" s="74"/>
      <c r="R305" s="74"/>
      <c r="S305" s="74"/>
      <c r="T305" s="74"/>
      <c r="U305" s="74"/>
      <c r="V305" s="224"/>
      <c r="W305" s="224"/>
      <c r="X305" s="224"/>
      <c r="Y305" s="74"/>
      <c r="Z305" s="74"/>
      <c r="AA305" s="74"/>
      <c r="AB305" s="74"/>
      <c r="AC305" s="74"/>
      <c r="AD305" s="74"/>
      <c r="AE305" s="224"/>
      <c r="AF305" s="224"/>
      <c r="AG305" s="224"/>
      <c r="AH305" s="74"/>
      <c r="AI305" s="74"/>
      <c r="AJ305" s="183"/>
    </row>
    <row r="306" spans="1:36" ht="49.5" x14ac:dyDescent="0.2">
      <c r="A306" s="258" t="s">
        <v>271</v>
      </c>
      <c r="B306" s="105" t="s">
        <v>789</v>
      </c>
      <c r="C306" s="105"/>
      <c r="D306" s="178" t="s">
        <v>352</v>
      </c>
      <c r="E306" s="178" t="s">
        <v>132</v>
      </c>
      <c r="F306" s="178" t="s">
        <v>329</v>
      </c>
      <c r="G306" s="178" t="s">
        <v>781</v>
      </c>
      <c r="H306" s="178" t="s">
        <v>335</v>
      </c>
      <c r="I306" s="10">
        <v>2023</v>
      </c>
      <c r="J306" s="74"/>
      <c r="K306" s="74"/>
      <c r="L306" s="74"/>
      <c r="M306" s="224">
        <f>N306+O306</f>
        <v>15260</v>
      </c>
      <c r="N306" s="224">
        <v>0</v>
      </c>
      <c r="O306" s="224">
        <v>15260</v>
      </c>
      <c r="P306" s="74">
        <f>Q306+R306</f>
        <v>15260</v>
      </c>
      <c r="Q306" s="74">
        <f>K306+N306</f>
        <v>0</v>
      </c>
      <c r="R306" s="74">
        <f>L306+O306</f>
        <v>15260</v>
      </c>
      <c r="S306" s="74"/>
      <c r="T306" s="74"/>
      <c r="U306" s="74"/>
      <c r="V306" s="224"/>
      <c r="W306" s="224"/>
      <c r="X306" s="224"/>
      <c r="Y306" s="74"/>
      <c r="Z306" s="74"/>
      <c r="AA306" s="74"/>
      <c r="AB306" s="74"/>
      <c r="AC306" s="74"/>
      <c r="AD306" s="74"/>
      <c r="AE306" s="224"/>
      <c r="AF306" s="224"/>
      <c r="AG306" s="224"/>
      <c r="AH306" s="74"/>
      <c r="AI306" s="74"/>
      <c r="AJ306" s="183"/>
    </row>
    <row r="307" spans="1:36" ht="20.25" x14ac:dyDescent="0.2">
      <c r="A307" s="19"/>
      <c r="B307" s="106" t="s">
        <v>16</v>
      </c>
      <c r="C307" s="107"/>
      <c r="D307" s="27"/>
      <c r="E307" s="27"/>
      <c r="F307" s="27"/>
      <c r="G307" s="27"/>
      <c r="H307" s="27"/>
      <c r="I307" s="10"/>
      <c r="J307" s="22">
        <f>J310+J314+J316+J318</f>
        <v>21023.599999999999</v>
      </c>
      <c r="K307" s="22">
        <f t="shared" ref="K307:AJ307" si="128">K310+K314+K316+K318</f>
        <v>0</v>
      </c>
      <c r="L307" s="22">
        <f t="shared" si="128"/>
        <v>21023.599999999999</v>
      </c>
      <c r="M307" s="223">
        <f t="shared" si="128"/>
        <v>60129.9</v>
      </c>
      <c r="N307" s="223">
        <f t="shared" si="128"/>
        <v>0</v>
      </c>
      <c r="O307" s="223">
        <f t="shared" si="128"/>
        <v>60129.9</v>
      </c>
      <c r="P307" s="22">
        <f t="shared" si="128"/>
        <v>81153.5</v>
      </c>
      <c r="Q307" s="22">
        <f t="shared" si="128"/>
        <v>0</v>
      </c>
      <c r="R307" s="22">
        <f t="shared" si="128"/>
        <v>81153.5</v>
      </c>
      <c r="S307" s="22">
        <f t="shared" si="128"/>
        <v>223480.09999999998</v>
      </c>
      <c r="T307" s="22">
        <f t="shared" si="128"/>
        <v>221245.3</v>
      </c>
      <c r="U307" s="22">
        <f t="shared" si="128"/>
        <v>2234.8000000000002</v>
      </c>
      <c r="V307" s="223">
        <f t="shared" si="128"/>
        <v>204408.79</v>
      </c>
      <c r="W307" s="223">
        <f t="shared" si="128"/>
        <v>0</v>
      </c>
      <c r="X307" s="223">
        <f t="shared" si="128"/>
        <v>204408.79</v>
      </c>
      <c r="Y307" s="22">
        <f t="shared" si="128"/>
        <v>427888.89</v>
      </c>
      <c r="Z307" s="22">
        <f t="shared" si="128"/>
        <v>221245.3</v>
      </c>
      <c r="AA307" s="22">
        <f t="shared" si="128"/>
        <v>206643.59</v>
      </c>
      <c r="AB307" s="22">
        <f t="shared" si="128"/>
        <v>0</v>
      </c>
      <c r="AC307" s="22">
        <f t="shared" si="128"/>
        <v>0</v>
      </c>
      <c r="AD307" s="22">
        <f t="shared" si="128"/>
        <v>0</v>
      </c>
      <c r="AE307" s="223">
        <f t="shared" si="128"/>
        <v>0</v>
      </c>
      <c r="AF307" s="223">
        <f t="shared" si="128"/>
        <v>0</v>
      </c>
      <c r="AG307" s="223">
        <f t="shared" si="128"/>
        <v>0</v>
      </c>
      <c r="AH307" s="22">
        <f t="shared" si="128"/>
        <v>0</v>
      </c>
      <c r="AI307" s="22">
        <f t="shared" si="128"/>
        <v>0</v>
      </c>
      <c r="AJ307" s="23">
        <f t="shared" si="128"/>
        <v>0</v>
      </c>
    </row>
    <row r="308" spans="1:36" ht="51.75" x14ac:dyDescent="0.2">
      <c r="A308" s="19"/>
      <c r="B308" s="108" t="s">
        <v>277</v>
      </c>
      <c r="C308" s="109"/>
      <c r="D308" s="25"/>
      <c r="E308" s="25"/>
      <c r="F308" s="25"/>
      <c r="G308" s="25"/>
      <c r="H308" s="25"/>
      <c r="I308" s="10"/>
      <c r="J308" s="22"/>
      <c r="K308" s="22"/>
      <c r="L308" s="22"/>
      <c r="M308" s="223"/>
      <c r="N308" s="223"/>
      <c r="O308" s="223"/>
      <c r="P308" s="22"/>
      <c r="Q308" s="22"/>
      <c r="R308" s="22"/>
      <c r="S308" s="22"/>
      <c r="T308" s="22"/>
      <c r="U308" s="22"/>
      <c r="V308" s="223"/>
      <c r="W308" s="223"/>
      <c r="X308" s="223"/>
      <c r="Y308" s="22"/>
      <c r="Z308" s="22"/>
      <c r="AA308" s="22"/>
      <c r="AB308" s="22"/>
      <c r="AC308" s="22"/>
      <c r="AD308" s="22"/>
      <c r="AE308" s="223"/>
      <c r="AF308" s="223"/>
      <c r="AG308" s="223"/>
      <c r="AH308" s="22"/>
      <c r="AI308" s="22"/>
      <c r="AJ308" s="23"/>
    </row>
    <row r="309" spans="1:36" ht="33" x14ac:dyDescent="0.2">
      <c r="A309" s="19"/>
      <c r="B309" s="110" t="s">
        <v>629</v>
      </c>
      <c r="C309" s="111"/>
      <c r="D309" s="100"/>
      <c r="E309" s="100"/>
      <c r="F309" s="100"/>
      <c r="G309" s="100"/>
      <c r="H309" s="100"/>
      <c r="I309" s="10"/>
      <c r="J309" s="112"/>
      <c r="K309" s="112"/>
      <c r="L309" s="112"/>
      <c r="M309" s="233"/>
      <c r="N309" s="233"/>
      <c r="O309" s="233"/>
      <c r="P309" s="74"/>
      <c r="Q309" s="195"/>
      <c r="R309" s="195"/>
      <c r="S309" s="195"/>
      <c r="T309" s="195"/>
      <c r="U309" s="195"/>
      <c r="V309" s="236"/>
      <c r="W309" s="236"/>
      <c r="X309" s="236"/>
      <c r="Y309" s="74"/>
      <c r="Z309" s="195"/>
      <c r="AA309" s="195"/>
      <c r="AB309" s="195"/>
      <c r="AC309" s="195"/>
      <c r="AD309" s="195"/>
      <c r="AE309" s="236"/>
      <c r="AF309" s="236"/>
      <c r="AG309" s="236"/>
      <c r="AH309" s="74"/>
      <c r="AI309" s="195"/>
      <c r="AJ309" s="196"/>
    </row>
    <row r="310" spans="1:36" ht="66" x14ac:dyDescent="0.2">
      <c r="A310" s="258" t="s">
        <v>272</v>
      </c>
      <c r="B310" s="105" t="s">
        <v>630</v>
      </c>
      <c r="C310" s="105"/>
      <c r="D310" s="178" t="s">
        <v>631</v>
      </c>
      <c r="E310" s="178" t="s">
        <v>131</v>
      </c>
      <c r="F310" s="178" t="s">
        <v>329</v>
      </c>
      <c r="G310" s="178" t="s">
        <v>632</v>
      </c>
      <c r="H310" s="178" t="s">
        <v>633</v>
      </c>
      <c r="I310" s="10">
        <v>2023</v>
      </c>
      <c r="J310" s="74"/>
      <c r="K310" s="74"/>
      <c r="L310" s="74"/>
      <c r="M310" s="224">
        <f>N310+O310</f>
        <v>4030</v>
      </c>
      <c r="N310" s="224">
        <v>0</v>
      </c>
      <c r="O310" s="224">
        <v>4030</v>
      </c>
      <c r="P310" s="74">
        <f>Q310+R310</f>
        <v>4030</v>
      </c>
      <c r="Q310" s="74">
        <f>K310+N310</f>
        <v>0</v>
      </c>
      <c r="R310" s="74">
        <f>L310+O310</f>
        <v>4030</v>
      </c>
      <c r="S310" s="74"/>
      <c r="T310" s="74"/>
      <c r="U310" s="74"/>
      <c r="V310" s="224"/>
      <c r="W310" s="224"/>
      <c r="X310" s="224"/>
      <c r="Y310" s="74"/>
      <c r="Z310" s="74"/>
      <c r="AA310" s="74"/>
      <c r="AB310" s="74"/>
      <c r="AC310" s="74"/>
      <c r="AD310" s="74"/>
      <c r="AE310" s="224"/>
      <c r="AF310" s="224"/>
      <c r="AG310" s="224"/>
      <c r="AH310" s="74"/>
      <c r="AI310" s="74"/>
      <c r="AJ310" s="183"/>
    </row>
    <row r="311" spans="1:36" ht="20.25" x14ac:dyDescent="0.2">
      <c r="A311" s="19"/>
      <c r="B311" s="108" t="s">
        <v>278</v>
      </c>
      <c r="C311" s="109"/>
      <c r="D311" s="25"/>
      <c r="E311" s="25"/>
      <c r="F311" s="25"/>
      <c r="G311" s="25"/>
      <c r="H311" s="25"/>
      <c r="I311" s="10"/>
      <c r="J311" s="22"/>
      <c r="K311" s="22"/>
      <c r="L311" s="22"/>
      <c r="M311" s="223"/>
      <c r="N311" s="223"/>
      <c r="O311" s="223"/>
      <c r="P311" s="22"/>
      <c r="Q311" s="22"/>
      <c r="R311" s="22"/>
      <c r="S311" s="22"/>
      <c r="T311" s="22"/>
      <c r="U311" s="22"/>
      <c r="V311" s="223"/>
      <c r="W311" s="223"/>
      <c r="X311" s="223"/>
      <c r="Y311" s="22"/>
      <c r="Z311" s="22"/>
      <c r="AA311" s="22"/>
      <c r="AB311" s="22"/>
      <c r="AC311" s="22"/>
      <c r="AD311" s="22"/>
      <c r="AE311" s="223"/>
      <c r="AF311" s="223"/>
      <c r="AG311" s="223"/>
      <c r="AH311" s="22"/>
      <c r="AI311" s="22"/>
      <c r="AJ311" s="23"/>
    </row>
    <row r="312" spans="1:36" ht="49.5" x14ac:dyDescent="0.2">
      <c r="A312" s="19"/>
      <c r="B312" s="110" t="s">
        <v>13</v>
      </c>
      <c r="C312" s="111"/>
      <c r="D312" s="100"/>
      <c r="E312" s="100"/>
      <c r="F312" s="100"/>
      <c r="G312" s="100"/>
      <c r="H312" s="100"/>
      <c r="I312" s="10"/>
      <c r="J312" s="112"/>
      <c r="K312" s="112"/>
      <c r="L312" s="112"/>
      <c r="M312" s="233"/>
      <c r="N312" s="233"/>
      <c r="O312" s="233"/>
      <c r="P312" s="74"/>
      <c r="Q312" s="195"/>
      <c r="R312" s="195"/>
      <c r="S312" s="195"/>
      <c r="T312" s="195"/>
      <c r="U312" s="195"/>
      <c r="V312" s="236"/>
      <c r="W312" s="236"/>
      <c r="X312" s="236"/>
      <c r="Y312" s="74"/>
      <c r="Z312" s="195"/>
      <c r="AA312" s="195"/>
      <c r="AB312" s="195"/>
      <c r="AC312" s="195"/>
      <c r="AD312" s="195"/>
      <c r="AE312" s="236"/>
      <c r="AF312" s="236"/>
      <c r="AG312" s="236"/>
      <c r="AH312" s="74"/>
      <c r="AI312" s="195"/>
      <c r="AJ312" s="196"/>
    </row>
    <row r="313" spans="1:36" ht="34.5" x14ac:dyDescent="0.2">
      <c r="A313" s="19"/>
      <c r="B313" s="36" t="s">
        <v>84</v>
      </c>
      <c r="C313" s="67"/>
      <c r="D313" s="27"/>
      <c r="E313" s="27"/>
      <c r="F313" s="27"/>
      <c r="G313" s="27"/>
      <c r="H313" s="27"/>
      <c r="I313" s="10"/>
      <c r="J313" s="191"/>
      <c r="K313" s="191"/>
      <c r="L313" s="191"/>
      <c r="M313" s="232"/>
      <c r="N313" s="232"/>
      <c r="O313" s="232"/>
      <c r="P313" s="74"/>
      <c r="Q313" s="195"/>
      <c r="R313" s="195"/>
      <c r="S313" s="195"/>
      <c r="T313" s="195"/>
      <c r="U313" s="195"/>
      <c r="V313" s="236"/>
      <c r="W313" s="236"/>
      <c r="X313" s="236"/>
      <c r="Y313" s="74"/>
      <c r="Z313" s="195"/>
      <c r="AA313" s="195"/>
      <c r="AB313" s="195"/>
      <c r="AC313" s="195"/>
      <c r="AD313" s="195"/>
      <c r="AE313" s="236"/>
      <c r="AF313" s="236"/>
      <c r="AG313" s="236"/>
      <c r="AH313" s="74"/>
      <c r="AI313" s="195"/>
      <c r="AJ313" s="196"/>
    </row>
    <row r="314" spans="1:36" ht="48.75" customHeight="1" x14ac:dyDescent="0.2">
      <c r="A314" s="258" t="s">
        <v>312</v>
      </c>
      <c r="B314" s="216" t="s">
        <v>875</v>
      </c>
      <c r="C314" s="101" t="s">
        <v>469</v>
      </c>
      <c r="D314" s="102" t="s">
        <v>327</v>
      </c>
      <c r="E314" s="102" t="s">
        <v>131</v>
      </c>
      <c r="F314" s="102" t="s">
        <v>329</v>
      </c>
      <c r="G314" s="102" t="s">
        <v>355</v>
      </c>
      <c r="H314" s="102" t="s">
        <v>338</v>
      </c>
      <c r="I314" s="10" t="s">
        <v>415</v>
      </c>
      <c r="J314" s="197">
        <f>K314+L314</f>
        <v>12523.6</v>
      </c>
      <c r="K314" s="197">
        <v>0</v>
      </c>
      <c r="L314" s="197">
        <v>12523.6</v>
      </c>
      <c r="M314" s="234">
        <f>N314+O314</f>
        <v>38099.9</v>
      </c>
      <c r="N314" s="234">
        <v>0</v>
      </c>
      <c r="O314" s="234">
        <v>38099.9</v>
      </c>
      <c r="P314" s="74">
        <f t="shared" ref="P314:P319" si="129">Q314+R314</f>
        <v>50623.5</v>
      </c>
      <c r="Q314" s="195">
        <f t="shared" ref="Q314:R319" si="130">K314+N314</f>
        <v>0</v>
      </c>
      <c r="R314" s="195">
        <f t="shared" si="130"/>
        <v>50623.5</v>
      </c>
      <c r="S314" s="74">
        <f>T314+U314</f>
        <v>223480.09999999998</v>
      </c>
      <c r="T314" s="74">
        <v>221245.3</v>
      </c>
      <c r="U314" s="74">
        <v>2234.8000000000002</v>
      </c>
      <c r="V314" s="224">
        <f>W314+X314</f>
        <v>204408.79</v>
      </c>
      <c r="W314" s="236">
        <v>0</v>
      </c>
      <c r="X314" s="236">
        <v>204408.79</v>
      </c>
      <c r="Y314" s="74">
        <f>Z314+AA314</f>
        <v>427888.89</v>
      </c>
      <c r="Z314" s="74">
        <f>T314+W314</f>
        <v>221245.3</v>
      </c>
      <c r="AA314" s="74">
        <f>U314+X314</f>
        <v>206643.59</v>
      </c>
      <c r="AB314" s="74"/>
      <c r="AC314" s="74"/>
      <c r="AD314" s="74"/>
      <c r="AE314" s="224"/>
      <c r="AF314" s="224"/>
      <c r="AG314" s="224"/>
      <c r="AH314" s="74"/>
      <c r="AI314" s="74"/>
      <c r="AJ314" s="183"/>
    </row>
    <row r="315" spans="1:36" ht="36.75" customHeight="1" x14ac:dyDescent="0.2">
      <c r="A315" s="19"/>
      <c r="B315" s="104" t="s">
        <v>23</v>
      </c>
      <c r="C315" s="104"/>
      <c r="D315" s="48"/>
      <c r="E315" s="48"/>
      <c r="F315" s="48"/>
      <c r="G315" s="48"/>
      <c r="H315" s="48"/>
      <c r="I315" s="10"/>
      <c r="J315" s="198">
        <f>K315+L315</f>
        <v>12523.6</v>
      </c>
      <c r="K315" s="198">
        <v>0</v>
      </c>
      <c r="L315" s="198">
        <v>12523.6</v>
      </c>
      <c r="M315" s="235"/>
      <c r="N315" s="235"/>
      <c r="O315" s="235"/>
      <c r="P315" s="198">
        <f t="shared" si="129"/>
        <v>12523.6</v>
      </c>
      <c r="Q315" s="198">
        <f t="shared" ref="Q315" si="131">K315+N315</f>
        <v>0</v>
      </c>
      <c r="R315" s="198">
        <f t="shared" ref="R315" si="132">L315+O315</f>
        <v>12523.6</v>
      </c>
      <c r="S315" s="198"/>
      <c r="T315" s="198"/>
      <c r="U315" s="198"/>
      <c r="V315" s="235"/>
      <c r="W315" s="235"/>
      <c r="X315" s="235"/>
      <c r="Y315" s="74"/>
      <c r="Z315" s="74"/>
      <c r="AA315" s="74"/>
      <c r="AB315" s="74"/>
      <c r="AC315" s="74"/>
      <c r="AD315" s="74"/>
      <c r="AE315" s="224"/>
      <c r="AF315" s="224"/>
      <c r="AG315" s="224"/>
      <c r="AH315" s="74"/>
      <c r="AI315" s="74"/>
      <c r="AJ315" s="183"/>
    </row>
    <row r="316" spans="1:36" ht="49.5" customHeight="1" x14ac:dyDescent="0.2">
      <c r="A316" s="258" t="s">
        <v>273</v>
      </c>
      <c r="B316" s="101" t="s">
        <v>771</v>
      </c>
      <c r="C316" s="101" t="s">
        <v>469</v>
      </c>
      <c r="D316" s="102" t="s">
        <v>327</v>
      </c>
      <c r="E316" s="102" t="s">
        <v>131</v>
      </c>
      <c r="F316" s="102" t="s">
        <v>329</v>
      </c>
      <c r="G316" s="102" t="s">
        <v>355</v>
      </c>
      <c r="H316" s="102" t="s">
        <v>338</v>
      </c>
      <c r="I316" s="10">
        <v>2026</v>
      </c>
      <c r="J316" s="195">
        <f>K316+L316</f>
        <v>8500</v>
      </c>
      <c r="K316" s="195">
        <v>0</v>
      </c>
      <c r="L316" s="195">
        <v>8500</v>
      </c>
      <c r="M316" s="235"/>
      <c r="N316" s="235"/>
      <c r="O316" s="235"/>
      <c r="P316" s="198">
        <f t="shared" si="129"/>
        <v>8500</v>
      </c>
      <c r="Q316" s="195">
        <f t="shared" si="130"/>
        <v>0</v>
      </c>
      <c r="R316" s="195">
        <f t="shared" si="130"/>
        <v>8500</v>
      </c>
      <c r="S316" s="195"/>
      <c r="T316" s="195"/>
      <c r="U316" s="195"/>
      <c r="V316" s="236"/>
      <c r="W316" s="236"/>
      <c r="X316" s="236"/>
      <c r="Y316" s="74"/>
      <c r="Z316" s="74"/>
      <c r="AA316" s="74"/>
      <c r="AB316" s="74"/>
      <c r="AC316" s="74"/>
      <c r="AD316" s="74"/>
      <c r="AE316" s="224"/>
      <c r="AF316" s="224"/>
      <c r="AG316" s="224"/>
      <c r="AH316" s="74"/>
      <c r="AI316" s="74"/>
      <c r="AJ316" s="183"/>
    </row>
    <row r="317" spans="1:36" ht="30.75" customHeight="1" x14ac:dyDescent="0.2">
      <c r="A317" s="19"/>
      <c r="B317" s="104" t="s">
        <v>23</v>
      </c>
      <c r="C317" s="104"/>
      <c r="D317" s="48"/>
      <c r="E317" s="48"/>
      <c r="F317" s="48"/>
      <c r="G317" s="48"/>
      <c r="H317" s="48"/>
      <c r="I317" s="10"/>
      <c r="J317" s="198">
        <f>K317+L317</f>
        <v>8500</v>
      </c>
      <c r="K317" s="198">
        <v>0</v>
      </c>
      <c r="L317" s="198">
        <v>8500</v>
      </c>
      <c r="M317" s="235"/>
      <c r="N317" s="235"/>
      <c r="O317" s="235"/>
      <c r="P317" s="198">
        <f t="shared" si="129"/>
        <v>8500</v>
      </c>
      <c r="Q317" s="198">
        <f t="shared" si="130"/>
        <v>0</v>
      </c>
      <c r="R317" s="198">
        <f t="shared" si="130"/>
        <v>8500</v>
      </c>
      <c r="S317" s="198"/>
      <c r="T317" s="198"/>
      <c r="U317" s="198"/>
      <c r="V317" s="235"/>
      <c r="W317" s="235"/>
      <c r="X317" s="235"/>
      <c r="Y317" s="74"/>
      <c r="Z317" s="74"/>
      <c r="AA317" s="74"/>
      <c r="AB317" s="74"/>
      <c r="AC317" s="74"/>
      <c r="AD317" s="74"/>
      <c r="AE317" s="224"/>
      <c r="AF317" s="224"/>
      <c r="AG317" s="224"/>
      <c r="AH317" s="74"/>
      <c r="AI317" s="74"/>
      <c r="AJ317" s="183"/>
    </row>
    <row r="318" spans="1:36" ht="84.75" customHeight="1" x14ac:dyDescent="0.2">
      <c r="A318" s="258" t="s">
        <v>548</v>
      </c>
      <c r="B318" s="101" t="s">
        <v>790</v>
      </c>
      <c r="C318" s="113" t="s">
        <v>469</v>
      </c>
      <c r="D318" s="102" t="s">
        <v>327</v>
      </c>
      <c r="E318" s="102" t="s">
        <v>131</v>
      </c>
      <c r="F318" s="102" t="s">
        <v>329</v>
      </c>
      <c r="G318" s="102" t="s">
        <v>783</v>
      </c>
      <c r="H318" s="102" t="s">
        <v>338</v>
      </c>
      <c r="I318" s="10">
        <v>2026</v>
      </c>
      <c r="J318" s="195"/>
      <c r="K318" s="195"/>
      <c r="L318" s="195"/>
      <c r="M318" s="234">
        <f>N318+O318</f>
        <v>18000</v>
      </c>
      <c r="N318" s="236">
        <v>0</v>
      </c>
      <c r="O318" s="236">
        <v>18000</v>
      </c>
      <c r="P318" s="195">
        <f t="shared" si="129"/>
        <v>18000</v>
      </c>
      <c r="Q318" s="195">
        <f t="shared" si="130"/>
        <v>0</v>
      </c>
      <c r="R318" s="195">
        <f t="shared" si="130"/>
        <v>18000</v>
      </c>
      <c r="S318" s="195"/>
      <c r="T318" s="195"/>
      <c r="U318" s="195"/>
      <c r="V318" s="236"/>
      <c r="W318" s="236"/>
      <c r="X318" s="236"/>
      <c r="Y318" s="74"/>
      <c r="Z318" s="74"/>
      <c r="AA318" s="74"/>
      <c r="AB318" s="74"/>
      <c r="AC318" s="74"/>
      <c r="AD318" s="74"/>
      <c r="AE318" s="224"/>
      <c r="AF318" s="224"/>
      <c r="AG318" s="224"/>
      <c r="AH318" s="74"/>
      <c r="AI318" s="74"/>
      <c r="AJ318" s="183"/>
    </row>
    <row r="319" spans="1:36" ht="30.75" customHeight="1" x14ac:dyDescent="0.2">
      <c r="A319" s="19"/>
      <c r="B319" s="104" t="s">
        <v>23</v>
      </c>
      <c r="C319" s="104"/>
      <c r="D319" s="48"/>
      <c r="E319" s="48"/>
      <c r="F319" s="48"/>
      <c r="G319" s="48"/>
      <c r="H319" s="48"/>
      <c r="I319" s="10"/>
      <c r="J319" s="198"/>
      <c r="K319" s="198"/>
      <c r="L319" s="198"/>
      <c r="M319" s="235">
        <f>N319+O319</f>
        <v>18000</v>
      </c>
      <c r="N319" s="235">
        <v>0</v>
      </c>
      <c r="O319" s="235">
        <v>18000</v>
      </c>
      <c r="P319" s="198">
        <f t="shared" si="129"/>
        <v>18000</v>
      </c>
      <c r="Q319" s="198">
        <f t="shared" si="130"/>
        <v>0</v>
      </c>
      <c r="R319" s="198">
        <f t="shared" si="130"/>
        <v>18000</v>
      </c>
      <c r="S319" s="198"/>
      <c r="T319" s="198"/>
      <c r="U319" s="198"/>
      <c r="V319" s="235"/>
      <c r="W319" s="235"/>
      <c r="X319" s="235"/>
      <c r="Y319" s="74"/>
      <c r="Z319" s="74"/>
      <c r="AA319" s="74"/>
      <c r="AB319" s="74"/>
      <c r="AC319" s="74"/>
      <c r="AD319" s="74"/>
      <c r="AE319" s="224"/>
      <c r="AF319" s="224"/>
      <c r="AG319" s="224"/>
      <c r="AH319" s="74"/>
      <c r="AI319" s="74"/>
      <c r="AJ319" s="183"/>
    </row>
    <row r="320" spans="1:36" ht="19.5" customHeight="1" x14ac:dyDescent="0.2">
      <c r="A320" s="19"/>
      <c r="B320" s="106" t="s">
        <v>15</v>
      </c>
      <c r="C320" s="107"/>
      <c r="D320" s="27"/>
      <c r="E320" s="27"/>
      <c r="F320" s="27"/>
      <c r="G320" s="27"/>
      <c r="H320" s="27"/>
      <c r="I320" s="10"/>
      <c r="J320" s="22">
        <f t="shared" ref="J320:AJ320" si="133">J325+J379+J380+J381+J382</f>
        <v>2297857.2999999998</v>
      </c>
      <c r="K320" s="22">
        <f t="shared" si="133"/>
        <v>45573.7</v>
      </c>
      <c r="L320" s="22">
        <f t="shared" si="133"/>
        <v>2252283.5999999996</v>
      </c>
      <c r="M320" s="223">
        <f t="shared" si="133"/>
        <v>-78157</v>
      </c>
      <c r="N320" s="223">
        <f t="shared" si="133"/>
        <v>13313.900000000001</v>
      </c>
      <c r="O320" s="223">
        <f t="shared" si="133"/>
        <v>-91470.900000000009</v>
      </c>
      <c r="P320" s="22">
        <f t="shared" si="133"/>
        <v>2219700.3000000003</v>
      </c>
      <c r="Q320" s="22">
        <f t="shared" si="133"/>
        <v>58887.6</v>
      </c>
      <c r="R320" s="22">
        <f t="shared" si="133"/>
        <v>2160812.6999999997</v>
      </c>
      <c r="S320" s="22">
        <f t="shared" si="133"/>
        <v>1159437</v>
      </c>
      <c r="T320" s="22">
        <f t="shared" si="133"/>
        <v>0</v>
      </c>
      <c r="U320" s="22">
        <f t="shared" si="133"/>
        <v>1159437</v>
      </c>
      <c r="V320" s="223">
        <f t="shared" si="133"/>
        <v>0</v>
      </c>
      <c r="W320" s="223">
        <f t="shared" si="133"/>
        <v>0</v>
      </c>
      <c r="X320" s="223">
        <f t="shared" si="133"/>
        <v>150000</v>
      </c>
      <c r="Y320" s="22">
        <f t="shared" si="133"/>
        <v>1309437</v>
      </c>
      <c r="Z320" s="22">
        <f t="shared" si="133"/>
        <v>0</v>
      </c>
      <c r="AA320" s="22">
        <f t="shared" si="133"/>
        <v>1309437</v>
      </c>
      <c r="AB320" s="22">
        <f t="shared" si="133"/>
        <v>163475</v>
      </c>
      <c r="AC320" s="22">
        <f t="shared" si="133"/>
        <v>0</v>
      </c>
      <c r="AD320" s="22">
        <f t="shared" si="133"/>
        <v>163475</v>
      </c>
      <c r="AE320" s="223">
        <f t="shared" si="133"/>
        <v>0</v>
      </c>
      <c r="AF320" s="223">
        <f t="shared" si="133"/>
        <v>0</v>
      </c>
      <c r="AG320" s="223">
        <f t="shared" si="133"/>
        <v>0</v>
      </c>
      <c r="AH320" s="22">
        <f t="shared" si="133"/>
        <v>163475</v>
      </c>
      <c r="AI320" s="22">
        <f t="shared" si="133"/>
        <v>0</v>
      </c>
      <c r="AJ320" s="23">
        <f t="shared" si="133"/>
        <v>163475</v>
      </c>
    </row>
    <row r="321" spans="1:36" ht="69" x14ac:dyDescent="0.2">
      <c r="A321" s="19"/>
      <c r="B321" s="108" t="s">
        <v>289</v>
      </c>
      <c r="C321" s="109"/>
      <c r="D321" s="25"/>
      <c r="E321" s="25"/>
      <c r="F321" s="25"/>
      <c r="G321" s="25"/>
      <c r="H321" s="25"/>
      <c r="I321" s="10"/>
      <c r="J321" s="22"/>
      <c r="K321" s="22"/>
      <c r="L321" s="22"/>
      <c r="M321" s="223"/>
      <c r="N321" s="223"/>
      <c r="O321" s="223"/>
      <c r="P321" s="22"/>
      <c r="Q321" s="22"/>
      <c r="R321" s="22"/>
      <c r="S321" s="22"/>
      <c r="T321" s="22"/>
      <c r="U321" s="22"/>
      <c r="V321" s="223"/>
      <c r="W321" s="223"/>
      <c r="X321" s="223"/>
      <c r="Y321" s="22"/>
      <c r="Z321" s="22"/>
      <c r="AA321" s="22"/>
      <c r="AB321" s="22"/>
      <c r="AC321" s="22"/>
      <c r="AD321" s="22"/>
      <c r="AE321" s="223"/>
      <c r="AF321" s="223"/>
      <c r="AG321" s="223"/>
      <c r="AH321" s="22"/>
      <c r="AI321" s="22"/>
      <c r="AJ321" s="23"/>
    </row>
    <row r="322" spans="1:36" ht="51.75" x14ac:dyDescent="0.2">
      <c r="A322" s="19"/>
      <c r="B322" s="108" t="s">
        <v>290</v>
      </c>
      <c r="C322" s="109"/>
      <c r="D322" s="25"/>
      <c r="E322" s="25"/>
      <c r="F322" s="25"/>
      <c r="G322" s="25"/>
      <c r="H322" s="25"/>
      <c r="I322" s="10"/>
      <c r="J322" s="22"/>
      <c r="K322" s="22"/>
      <c r="L322" s="22"/>
      <c r="M322" s="223"/>
      <c r="N322" s="223"/>
      <c r="O322" s="223"/>
      <c r="P322" s="22"/>
      <c r="Q322" s="22"/>
      <c r="R322" s="22"/>
      <c r="S322" s="22"/>
      <c r="T322" s="22"/>
      <c r="U322" s="22"/>
      <c r="V322" s="223"/>
      <c r="W322" s="223"/>
      <c r="X322" s="223"/>
      <c r="Y322" s="22"/>
      <c r="Z322" s="22"/>
      <c r="AA322" s="22"/>
      <c r="AB322" s="22"/>
      <c r="AC322" s="22"/>
      <c r="AD322" s="22"/>
      <c r="AE322" s="223"/>
      <c r="AF322" s="223"/>
      <c r="AG322" s="223"/>
      <c r="AH322" s="22"/>
      <c r="AI322" s="22"/>
      <c r="AJ322" s="23"/>
    </row>
    <row r="323" spans="1:36" ht="49.5" x14ac:dyDescent="0.2">
      <c r="A323" s="19"/>
      <c r="B323" s="110" t="s">
        <v>13</v>
      </c>
      <c r="C323" s="111"/>
      <c r="D323" s="100"/>
      <c r="E323" s="100"/>
      <c r="F323" s="100"/>
      <c r="G323" s="100"/>
      <c r="H323" s="100"/>
      <c r="I323" s="10"/>
      <c r="J323" s="199"/>
      <c r="K323" s="199"/>
      <c r="L323" s="199"/>
      <c r="M323" s="237"/>
      <c r="N323" s="237"/>
      <c r="O323" s="237"/>
      <c r="P323" s="74"/>
      <c r="Q323" s="195"/>
      <c r="R323" s="195"/>
      <c r="S323" s="195"/>
      <c r="T323" s="195"/>
      <c r="U323" s="195"/>
      <c r="V323" s="236"/>
      <c r="W323" s="236"/>
      <c r="X323" s="236"/>
      <c r="Y323" s="74"/>
      <c r="Z323" s="195"/>
      <c r="AA323" s="195"/>
      <c r="AB323" s="195"/>
      <c r="AC323" s="195"/>
      <c r="AD323" s="195"/>
      <c r="AE323" s="236"/>
      <c r="AF323" s="236"/>
      <c r="AG323" s="236"/>
      <c r="AH323" s="74"/>
      <c r="AI323" s="195"/>
      <c r="AJ323" s="196"/>
    </row>
    <row r="324" spans="1:36" ht="34.5" x14ac:dyDescent="0.2">
      <c r="A324" s="19"/>
      <c r="B324" s="36" t="s">
        <v>84</v>
      </c>
      <c r="C324" s="67"/>
      <c r="D324" s="27"/>
      <c r="E324" s="27"/>
      <c r="F324" s="27"/>
      <c r="G324" s="27"/>
      <c r="H324" s="27"/>
      <c r="I324" s="10"/>
      <c r="J324" s="191"/>
      <c r="K324" s="191"/>
      <c r="L324" s="191"/>
      <c r="M324" s="232"/>
      <c r="N324" s="232"/>
      <c r="O324" s="232"/>
      <c r="P324" s="74"/>
      <c r="Q324" s="195"/>
      <c r="R324" s="195"/>
      <c r="S324" s="195"/>
      <c r="T324" s="195"/>
      <c r="U324" s="195"/>
      <c r="V324" s="236"/>
      <c r="W324" s="236"/>
      <c r="X324" s="236"/>
      <c r="Y324" s="74"/>
      <c r="Z324" s="195"/>
      <c r="AA324" s="195"/>
      <c r="AB324" s="195"/>
      <c r="AC324" s="195"/>
      <c r="AD324" s="195"/>
      <c r="AE324" s="236"/>
      <c r="AF324" s="236"/>
      <c r="AG324" s="236"/>
      <c r="AH324" s="74"/>
      <c r="AI324" s="195"/>
      <c r="AJ324" s="196"/>
    </row>
    <row r="325" spans="1:36" s="96" customFormat="1" ht="69.75" customHeight="1" x14ac:dyDescent="0.2">
      <c r="A325" s="14"/>
      <c r="B325" s="81" t="s">
        <v>81</v>
      </c>
      <c r="C325" s="81"/>
      <c r="D325" s="80"/>
      <c r="E325" s="80"/>
      <c r="F325" s="80"/>
      <c r="G325" s="80"/>
      <c r="H325" s="80"/>
      <c r="I325" s="10"/>
      <c r="J325" s="22">
        <f t="shared" ref="J325:AJ325" si="134">J326+J335+J344+J349+J352+J358+J361+J366+J374</f>
        <v>2166882.2999999998</v>
      </c>
      <c r="K325" s="22">
        <f t="shared" si="134"/>
        <v>0</v>
      </c>
      <c r="L325" s="22">
        <f t="shared" si="134"/>
        <v>2166882.2999999998</v>
      </c>
      <c r="M325" s="223">
        <f t="shared" si="134"/>
        <v>-145223.4</v>
      </c>
      <c r="N325" s="223">
        <f t="shared" si="134"/>
        <v>0</v>
      </c>
      <c r="O325" s="223">
        <f t="shared" si="134"/>
        <v>-145223.4</v>
      </c>
      <c r="P325" s="22">
        <f t="shared" si="134"/>
        <v>2021658.9000000001</v>
      </c>
      <c r="Q325" s="22">
        <f t="shared" si="134"/>
        <v>0</v>
      </c>
      <c r="R325" s="22">
        <f t="shared" si="134"/>
        <v>2021658.9000000001</v>
      </c>
      <c r="S325" s="22">
        <f t="shared" si="134"/>
        <v>1159437</v>
      </c>
      <c r="T325" s="22">
        <f t="shared" si="134"/>
        <v>0</v>
      </c>
      <c r="U325" s="22">
        <f t="shared" si="134"/>
        <v>1159437</v>
      </c>
      <c r="V325" s="223">
        <f t="shared" si="134"/>
        <v>0</v>
      </c>
      <c r="W325" s="223">
        <f t="shared" si="134"/>
        <v>0</v>
      </c>
      <c r="X325" s="223">
        <f t="shared" si="134"/>
        <v>150000</v>
      </c>
      <c r="Y325" s="22">
        <f t="shared" si="134"/>
        <v>1309437</v>
      </c>
      <c r="Z325" s="22">
        <f t="shared" si="134"/>
        <v>0</v>
      </c>
      <c r="AA325" s="22">
        <f t="shared" si="134"/>
        <v>1309437</v>
      </c>
      <c r="AB325" s="22">
        <f t="shared" si="134"/>
        <v>163475</v>
      </c>
      <c r="AC325" s="22">
        <f t="shared" si="134"/>
        <v>0</v>
      </c>
      <c r="AD325" s="22">
        <f t="shared" si="134"/>
        <v>163475</v>
      </c>
      <c r="AE325" s="223">
        <f t="shared" si="134"/>
        <v>0</v>
      </c>
      <c r="AF325" s="223">
        <f t="shared" si="134"/>
        <v>0</v>
      </c>
      <c r="AG325" s="223">
        <f t="shared" si="134"/>
        <v>0</v>
      </c>
      <c r="AH325" s="22">
        <f t="shared" si="134"/>
        <v>163475</v>
      </c>
      <c r="AI325" s="22">
        <f t="shared" si="134"/>
        <v>0</v>
      </c>
      <c r="AJ325" s="23">
        <f t="shared" si="134"/>
        <v>163475</v>
      </c>
    </row>
    <row r="326" spans="1:36" ht="33" x14ac:dyDescent="0.2">
      <c r="A326" s="19"/>
      <c r="B326" s="107" t="s">
        <v>604</v>
      </c>
      <c r="C326" s="107"/>
      <c r="D326" s="27"/>
      <c r="E326" s="27"/>
      <c r="F326" s="27"/>
      <c r="G326" s="27"/>
      <c r="H326" s="27"/>
      <c r="I326" s="10"/>
      <c r="J326" s="200">
        <f>J327+J328+J329+J330+J331+J332+J333+J334</f>
        <v>219885.7</v>
      </c>
      <c r="K326" s="200">
        <f t="shared" ref="K326:AJ326" si="135">K327+K328+K329+K330+K331+K332+K333+K334</f>
        <v>0</v>
      </c>
      <c r="L326" s="200">
        <f t="shared" si="135"/>
        <v>219885.7</v>
      </c>
      <c r="M326" s="238">
        <f t="shared" si="135"/>
        <v>-150000</v>
      </c>
      <c r="N326" s="238">
        <f t="shared" si="135"/>
        <v>0</v>
      </c>
      <c r="O326" s="238">
        <f t="shared" si="135"/>
        <v>-150000</v>
      </c>
      <c r="P326" s="200">
        <f t="shared" si="135"/>
        <v>69885.700000000012</v>
      </c>
      <c r="Q326" s="200">
        <f t="shared" si="135"/>
        <v>0</v>
      </c>
      <c r="R326" s="200">
        <f t="shared" si="135"/>
        <v>69885.700000000012</v>
      </c>
      <c r="S326" s="200">
        <f t="shared" si="135"/>
        <v>100000</v>
      </c>
      <c r="T326" s="200">
        <f t="shared" si="135"/>
        <v>0</v>
      </c>
      <c r="U326" s="200">
        <f t="shared" si="135"/>
        <v>100000</v>
      </c>
      <c r="V326" s="238">
        <f t="shared" si="135"/>
        <v>0</v>
      </c>
      <c r="W326" s="238">
        <f t="shared" si="135"/>
        <v>0</v>
      </c>
      <c r="X326" s="238">
        <f t="shared" si="135"/>
        <v>150000</v>
      </c>
      <c r="Y326" s="200">
        <f t="shared" si="135"/>
        <v>250000</v>
      </c>
      <c r="Z326" s="200">
        <f t="shared" si="135"/>
        <v>0</v>
      </c>
      <c r="AA326" s="200">
        <f t="shared" si="135"/>
        <v>250000</v>
      </c>
      <c r="AB326" s="200">
        <f t="shared" si="135"/>
        <v>0</v>
      </c>
      <c r="AC326" s="200">
        <f t="shared" si="135"/>
        <v>0</v>
      </c>
      <c r="AD326" s="200">
        <f t="shared" si="135"/>
        <v>0</v>
      </c>
      <c r="AE326" s="238">
        <f t="shared" si="135"/>
        <v>0</v>
      </c>
      <c r="AF326" s="238">
        <f t="shared" si="135"/>
        <v>0</v>
      </c>
      <c r="AG326" s="238">
        <f t="shared" si="135"/>
        <v>0</v>
      </c>
      <c r="AH326" s="200">
        <f t="shared" si="135"/>
        <v>0</v>
      </c>
      <c r="AI326" s="200">
        <f t="shared" si="135"/>
        <v>0</v>
      </c>
      <c r="AJ326" s="201">
        <f t="shared" si="135"/>
        <v>0</v>
      </c>
    </row>
    <row r="327" spans="1:36" ht="49.5" x14ac:dyDescent="0.2">
      <c r="A327" s="258" t="s">
        <v>549</v>
      </c>
      <c r="B327" s="105" t="s">
        <v>98</v>
      </c>
      <c r="C327" s="105"/>
      <c r="D327" s="178" t="s">
        <v>327</v>
      </c>
      <c r="E327" s="178" t="s">
        <v>333</v>
      </c>
      <c r="F327" s="178" t="s">
        <v>329</v>
      </c>
      <c r="G327" s="178" t="s">
        <v>357</v>
      </c>
      <c r="H327" s="178" t="s">
        <v>338</v>
      </c>
      <c r="I327" s="10" t="s">
        <v>413</v>
      </c>
      <c r="J327" s="202">
        <f>K327+L327</f>
        <v>22338.6</v>
      </c>
      <c r="K327" s="202">
        <v>0</v>
      </c>
      <c r="L327" s="202">
        <v>22338.6</v>
      </c>
      <c r="M327" s="224">
        <f>N327+O327</f>
        <v>-20968.3</v>
      </c>
      <c r="N327" s="224">
        <v>0</v>
      </c>
      <c r="O327" s="224">
        <v>-20968.3</v>
      </c>
      <c r="P327" s="202">
        <f>Q327+R327</f>
        <v>1370.2999999999993</v>
      </c>
      <c r="Q327" s="202">
        <f>K327+N327</f>
        <v>0</v>
      </c>
      <c r="R327" s="202">
        <f t="shared" ref="R327:R334" si="136">L327+O327</f>
        <v>1370.2999999999993</v>
      </c>
      <c r="S327" s="202"/>
      <c r="T327" s="203"/>
      <c r="U327" s="202"/>
      <c r="V327" s="224">
        <v>0</v>
      </c>
      <c r="W327" s="239">
        <v>0</v>
      </c>
      <c r="X327" s="239">
        <v>20968.3</v>
      </c>
      <c r="Y327" s="204">
        <f t="shared" ref="Y327:Y329" si="137">Z327+AA327</f>
        <v>20968.3</v>
      </c>
      <c r="Z327" s="202">
        <f>T327+W327</f>
        <v>0</v>
      </c>
      <c r="AA327" s="202">
        <f>U327+X327</f>
        <v>20968.3</v>
      </c>
      <c r="AB327" s="202"/>
      <c r="AC327" s="202"/>
      <c r="AD327" s="202"/>
      <c r="AE327" s="239"/>
      <c r="AF327" s="239"/>
      <c r="AG327" s="239"/>
      <c r="AH327" s="204"/>
      <c r="AI327" s="202"/>
      <c r="AJ327" s="205"/>
    </row>
    <row r="328" spans="1:36" ht="49.5" x14ac:dyDescent="0.2">
      <c r="A328" s="258" t="s">
        <v>550</v>
      </c>
      <c r="B328" s="105" t="s">
        <v>99</v>
      </c>
      <c r="C328" s="105"/>
      <c r="D328" s="178" t="s">
        <v>327</v>
      </c>
      <c r="E328" s="178" t="s">
        <v>333</v>
      </c>
      <c r="F328" s="178" t="s">
        <v>329</v>
      </c>
      <c r="G328" s="178" t="s">
        <v>357</v>
      </c>
      <c r="H328" s="178" t="s">
        <v>338</v>
      </c>
      <c r="I328" s="10" t="s">
        <v>413</v>
      </c>
      <c r="J328" s="202">
        <f t="shared" ref="J328:J334" si="138">K328+L328</f>
        <v>26806.3</v>
      </c>
      <c r="K328" s="202">
        <v>0</v>
      </c>
      <c r="L328" s="202">
        <v>26806.3</v>
      </c>
      <c r="M328" s="224">
        <f t="shared" ref="M328:M334" si="139">N328+O328</f>
        <v>-25170.1</v>
      </c>
      <c r="N328" s="224">
        <v>0</v>
      </c>
      <c r="O328" s="224">
        <v>-25170.1</v>
      </c>
      <c r="P328" s="202">
        <f t="shared" ref="P328:P331" si="140">Q328+R328</f>
        <v>1636.2000000000007</v>
      </c>
      <c r="Q328" s="202">
        <f t="shared" ref="Q328:Q334" si="141">K328+N328</f>
        <v>0</v>
      </c>
      <c r="R328" s="202">
        <f t="shared" si="136"/>
        <v>1636.2000000000007</v>
      </c>
      <c r="S328" s="202"/>
      <c r="T328" s="203"/>
      <c r="U328" s="202"/>
      <c r="V328" s="224">
        <v>0</v>
      </c>
      <c r="W328" s="239">
        <v>0</v>
      </c>
      <c r="X328" s="239">
        <v>25170.1</v>
      </c>
      <c r="Y328" s="204">
        <f t="shared" si="137"/>
        <v>25170.1</v>
      </c>
      <c r="Z328" s="202">
        <f t="shared" ref="Z328:Z329" si="142">T328+W328</f>
        <v>0</v>
      </c>
      <c r="AA328" s="202">
        <f>U328+X328</f>
        <v>25170.1</v>
      </c>
      <c r="AB328" s="202"/>
      <c r="AC328" s="202"/>
      <c r="AD328" s="202"/>
      <c r="AE328" s="239"/>
      <c r="AF328" s="239"/>
      <c r="AG328" s="239"/>
      <c r="AH328" s="204"/>
      <c r="AI328" s="202"/>
      <c r="AJ328" s="205"/>
    </row>
    <row r="329" spans="1:36" ht="49.5" x14ac:dyDescent="0.2">
      <c r="A329" s="258" t="s">
        <v>551</v>
      </c>
      <c r="B329" s="105" t="s">
        <v>876</v>
      </c>
      <c r="C329" s="105"/>
      <c r="D329" s="178" t="s">
        <v>327</v>
      </c>
      <c r="E329" s="178" t="s">
        <v>333</v>
      </c>
      <c r="F329" s="178" t="s">
        <v>329</v>
      </c>
      <c r="G329" s="178" t="s">
        <v>357</v>
      </c>
      <c r="H329" s="178" t="s">
        <v>338</v>
      </c>
      <c r="I329" s="10" t="s">
        <v>413</v>
      </c>
      <c r="J329" s="202">
        <f t="shared" si="138"/>
        <v>40209.4</v>
      </c>
      <c r="K329" s="202">
        <v>0</v>
      </c>
      <c r="L329" s="202">
        <v>40209.4</v>
      </c>
      <c r="M329" s="224">
        <f t="shared" si="139"/>
        <v>-17835.3</v>
      </c>
      <c r="N329" s="224">
        <v>0</v>
      </c>
      <c r="O329" s="224">
        <v>-17835.3</v>
      </c>
      <c r="P329" s="202">
        <f t="shared" si="140"/>
        <v>22374.100000000002</v>
      </c>
      <c r="Q329" s="202">
        <f t="shared" si="141"/>
        <v>0</v>
      </c>
      <c r="R329" s="202">
        <f t="shared" si="136"/>
        <v>22374.100000000002</v>
      </c>
      <c r="S329" s="202"/>
      <c r="T329" s="203"/>
      <c r="U329" s="202"/>
      <c r="V329" s="224">
        <v>0</v>
      </c>
      <c r="W329" s="239">
        <v>0</v>
      </c>
      <c r="X329" s="239">
        <v>17835.3</v>
      </c>
      <c r="Y329" s="204">
        <f t="shared" si="137"/>
        <v>17835.3</v>
      </c>
      <c r="Z329" s="202">
        <f t="shared" si="142"/>
        <v>0</v>
      </c>
      <c r="AA329" s="202">
        <f>U329+X329</f>
        <v>17835.3</v>
      </c>
      <c r="AB329" s="202"/>
      <c r="AC329" s="202"/>
      <c r="AD329" s="202"/>
      <c r="AE329" s="239"/>
      <c r="AF329" s="239"/>
      <c r="AG329" s="239"/>
      <c r="AH329" s="204"/>
      <c r="AI329" s="202"/>
      <c r="AJ329" s="205"/>
    </row>
    <row r="330" spans="1:36" ht="50.25" customHeight="1" x14ac:dyDescent="0.2">
      <c r="A330" s="258" t="s">
        <v>552</v>
      </c>
      <c r="B330" s="105" t="s">
        <v>877</v>
      </c>
      <c r="C330" s="105"/>
      <c r="D330" s="178" t="s">
        <v>327</v>
      </c>
      <c r="E330" s="178" t="s">
        <v>333</v>
      </c>
      <c r="F330" s="178" t="s">
        <v>329</v>
      </c>
      <c r="G330" s="178" t="s">
        <v>357</v>
      </c>
      <c r="H330" s="178" t="s">
        <v>338</v>
      </c>
      <c r="I330" s="10" t="s">
        <v>412</v>
      </c>
      <c r="J330" s="202">
        <f t="shared" si="138"/>
        <v>18715.5</v>
      </c>
      <c r="K330" s="202">
        <v>0</v>
      </c>
      <c r="L330" s="202">
        <v>18715.5</v>
      </c>
      <c r="M330" s="224"/>
      <c r="N330" s="239"/>
      <c r="O330" s="239"/>
      <c r="P330" s="202">
        <f t="shared" si="140"/>
        <v>18715.5</v>
      </c>
      <c r="Q330" s="202">
        <f t="shared" si="141"/>
        <v>0</v>
      </c>
      <c r="R330" s="202">
        <f t="shared" si="136"/>
        <v>18715.5</v>
      </c>
      <c r="S330" s="202">
        <f>T330+U330</f>
        <v>50000</v>
      </c>
      <c r="T330" s="202">
        <v>0</v>
      </c>
      <c r="U330" s="202">
        <v>50000</v>
      </c>
      <c r="V330" s="224"/>
      <c r="W330" s="239"/>
      <c r="X330" s="239"/>
      <c r="Y330" s="204">
        <f>Z330+AA330</f>
        <v>50000</v>
      </c>
      <c r="Z330" s="204">
        <f>T330+W330</f>
        <v>0</v>
      </c>
      <c r="AA330" s="204">
        <f t="shared" ref="AA330:AA331" si="143">U330+X330</f>
        <v>50000</v>
      </c>
      <c r="AB330" s="204"/>
      <c r="AC330" s="204"/>
      <c r="AD330" s="204"/>
      <c r="AE330" s="240"/>
      <c r="AF330" s="240"/>
      <c r="AG330" s="240"/>
      <c r="AH330" s="204"/>
      <c r="AI330" s="202"/>
      <c r="AJ330" s="205"/>
    </row>
    <row r="331" spans="1:36" s="3" customFormat="1" ht="49.5" x14ac:dyDescent="0.2">
      <c r="A331" s="258" t="s">
        <v>553</v>
      </c>
      <c r="B331" s="103" t="s">
        <v>100</v>
      </c>
      <c r="C331" s="103"/>
      <c r="D331" s="63" t="s">
        <v>327</v>
      </c>
      <c r="E331" s="63" t="s">
        <v>333</v>
      </c>
      <c r="F331" s="63" t="s">
        <v>329</v>
      </c>
      <c r="G331" s="63" t="s">
        <v>357</v>
      </c>
      <c r="H331" s="63" t="s">
        <v>338</v>
      </c>
      <c r="I331" s="10" t="s">
        <v>412</v>
      </c>
      <c r="J331" s="202">
        <f t="shared" si="138"/>
        <v>20103.099999999999</v>
      </c>
      <c r="K331" s="202">
        <v>0</v>
      </c>
      <c r="L331" s="202">
        <v>20103.099999999999</v>
      </c>
      <c r="M331" s="224"/>
      <c r="N331" s="239"/>
      <c r="O331" s="239"/>
      <c r="P331" s="202">
        <f t="shared" si="140"/>
        <v>20103.099999999999</v>
      </c>
      <c r="Q331" s="202">
        <f t="shared" si="141"/>
        <v>0</v>
      </c>
      <c r="R331" s="202">
        <f t="shared" si="136"/>
        <v>20103.099999999999</v>
      </c>
      <c r="S331" s="202">
        <f>T331+U331</f>
        <v>50000</v>
      </c>
      <c r="T331" s="203">
        <v>0</v>
      </c>
      <c r="U331" s="203">
        <v>50000</v>
      </c>
      <c r="V331" s="224"/>
      <c r="W331" s="239"/>
      <c r="X331" s="246"/>
      <c r="Y331" s="204">
        <f>Z331+AA331</f>
        <v>50000</v>
      </c>
      <c r="Z331" s="204">
        <f>T331+W331</f>
        <v>0</v>
      </c>
      <c r="AA331" s="204">
        <f t="shared" si="143"/>
        <v>50000</v>
      </c>
      <c r="AB331" s="204"/>
      <c r="AC331" s="204"/>
      <c r="AD331" s="204"/>
      <c r="AE331" s="240"/>
      <c r="AF331" s="240"/>
      <c r="AG331" s="240"/>
      <c r="AH331" s="203"/>
      <c r="AI331" s="203"/>
      <c r="AJ331" s="206"/>
    </row>
    <row r="332" spans="1:36" ht="33" x14ac:dyDescent="0.2">
      <c r="A332" s="258" t="s">
        <v>554</v>
      </c>
      <c r="B332" s="105" t="s">
        <v>802</v>
      </c>
      <c r="C332" s="105"/>
      <c r="D332" s="178" t="s">
        <v>327</v>
      </c>
      <c r="E332" s="178" t="s">
        <v>356</v>
      </c>
      <c r="F332" s="178" t="s">
        <v>346</v>
      </c>
      <c r="G332" s="178" t="s">
        <v>357</v>
      </c>
      <c r="H332" s="178" t="s">
        <v>338</v>
      </c>
      <c r="I332" s="10" t="s">
        <v>413</v>
      </c>
      <c r="J332" s="202">
        <f t="shared" si="138"/>
        <v>34335</v>
      </c>
      <c r="K332" s="202">
        <v>0</v>
      </c>
      <c r="L332" s="202">
        <v>34335</v>
      </c>
      <c r="M332" s="224">
        <f t="shared" si="139"/>
        <v>-33224.9</v>
      </c>
      <c r="N332" s="224">
        <v>0</v>
      </c>
      <c r="O332" s="224">
        <v>-33224.9</v>
      </c>
      <c r="P332" s="202">
        <f>Q332+R332</f>
        <v>1110.0999999999985</v>
      </c>
      <c r="Q332" s="202">
        <f t="shared" si="141"/>
        <v>0</v>
      </c>
      <c r="R332" s="202">
        <f t="shared" si="136"/>
        <v>1110.0999999999985</v>
      </c>
      <c r="S332" s="202"/>
      <c r="T332" s="203"/>
      <c r="U332" s="202"/>
      <c r="V332" s="224">
        <v>0</v>
      </c>
      <c r="W332" s="239">
        <v>0</v>
      </c>
      <c r="X332" s="239">
        <v>33224.9</v>
      </c>
      <c r="Y332" s="204">
        <f t="shared" ref="Y332:Y334" si="144">Z332+AA332</f>
        <v>33224.9</v>
      </c>
      <c r="Z332" s="202">
        <f t="shared" ref="Z332:Z334" si="145">T332+W332</f>
        <v>0</v>
      </c>
      <c r="AA332" s="202">
        <f>U332+X332</f>
        <v>33224.9</v>
      </c>
      <c r="AB332" s="202"/>
      <c r="AC332" s="202"/>
      <c r="AD332" s="202"/>
      <c r="AE332" s="239"/>
      <c r="AF332" s="239"/>
      <c r="AG332" s="239"/>
      <c r="AH332" s="204"/>
      <c r="AI332" s="202"/>
      <c r="AJ332" s="205"/>
    </row>
    <row r="333" spans="1:36" ht="35.25" customHeight="1" x14ac:dyDescent="0.2">
      <c r="A333" s="258" t="s">
        <v>555</v>
      </c>
      <c r="B333" s="105" t="s">
        <v>878</v>
      </c>
      <c r="C333" s="105"/>
      <c r="D333" s="178" t="s">
        <v>327</v>
      </c>
      <c r="E333" s="178" t="s">
        <v>356</v>
      </c>
      <c r="F333" s="178" t="s">
        <v>346</v>
      </c>
      <c r="G333" s="178" t="s">
        <v>357</v>
      </c>
      <c r="H333" s="178" t="s">
        <v>338</v>
      </c>
      <c r="I333" s="10" t="s">
        <v>413</v>
      </c>
      <c r="J333" s="202">
        <f t="shared" si="138"/>
        <v>18312</v>
      </c>
      <c r="K333" s="202">
        <v>0</v>
      </c>
      <c r="L333" s="202">
        <v>18312</v>
      </c>
      <c r="M333" s="224">
        <f t="shared" si="139"/>
        <v>-15872.8</v>
      </c>
      <c r="N333" s="224">
        <v>0</v>
      </c>
      <c r="O333" s="224">
        <v>-15872.8</v>
      </c>
      <c r="P333" s="202">
        <f t="shared" ref="P333:P334" si="146">Q333+R333</f>
        <v>2439.2000000000007</v>
      </c>
      <c r="Q333" s="202">
        <f t="shared" si="141"/>
        <v>0</v>
      </c>
      <c r="R333" s="202">
        <f t="shared" si="136"/>
        <v>2439.2000000000007</v>
      </c>
      <c r="S333" s="202"/>
      <c r="T333" s="203"/>
      <c r="U333" s="202"/>
      <c r="V333" s="224">
        <v>0</v>
      </c>
      <c r="W333" s="239">
        <v>0</v>
      </c>
      <c r="X333" s="239">
        <v>15872.8</v>
      </c>
      <c r="Y333" s="204">
        <f t="shared" si="144"/>
        <v>15872.8</v>
      </c>
      <c r="Z333" s="202">
        <f t="shared" si="145"/>
        <v>0</v>
      </c>
      <c r="AA333" s="202">
        <f>U333+X333</f>
        <v>15872.8</v>
      </c>
      <c r="AB333" s="202"/>
      <c r="AC333" s="202"/>
      <c r="AD333" s="202"/>
      <c r="AE333" s="239"/>
      <c r="AF333" s="239"/>
      <c r="AG333" s="239"/>
      <c r="AH333" s="204"/>
      <c r="AI333" s="202"/>
      <c r="AJ333" s="205"/>
    </row>
    <row r="334" spans="1:36" ht="36.75" customHeight="1" x14ac:dyDescent="0.2">
      <c r="A334" s="258" t="s">
        <v>556</v>
      </c>
      <c r="B334" s="105" t="s">
        <v>101</v>
      </c>
      <c r="C334" s="105"/>
      <c r="D334" s="178" t="s">
        <v>327</v>
      </c>
      <c r="E334" s="178" t="s">
        <v>356</v>
      </c>
      <c r="F334" s="178" t="s">
        <v>346</v>
      </c>
      <c r="G334" s="178" t="s">
        <v>357</v>
      </c>
      <c r="H334" s="178" t="s">
        <v>338</v>
      </c>
      <c r="I334" s="10" t="s">
        <v>413</v>
      </c>
      <c r="J334" s="202">
        <f t="shared" si="138"/>
        <v>39065.800000000003</v>
      </c>
      <c r="K334" s="202">
        <v>0</v>
      </c>
      <c r="L334" s="202">
        <v>39065.800000000003</v>
      </c>
      <c r="M334" s="224">
        <f t="shared" si="139"/>
        <v>-36928.6</v>
      </c>
      <c r="N334" s="224">
        <v>0</v>
      </c>
      <c r="O334" s="224">
        <v>-36928.6</v>
      </c>
      <c r="P334" s="202">
        <f t="shared" si="146"/>
        <v>2137.2000000000044</v>
      </c>
      <c r="Q334" s="202">
        <f t="shared" si="141"/>
        <v>0</v>
      </c>
      <c r="R334" s="202">
        <f t="shared" si="136"/>
        <v>2137.2000000000044</v>
      </c>
      <c r="S334" s="202"/>
      <c r="T334" s="203"/>
      <c r="U334" s="202"/>
      <c r="V334" s="224">
        <v>0</v>
      </c>
      <c r="W334" s="239">
        <v>0</v>
      </c>
      <c r="X334" s="239">
        <v>36928.6</v>
      </c>
      <c r="Y334" s="204">
        <f t="shared" si="144"/>
        <v>36928.6</v>
      </c>
      <c r="Z334" s="202">
        <f t="shared" si="145"/>
        <v>0</v>
      </c>
      <c r="AA334" s="202">
        <f>U334+X334</f>
        <v>36928.6</v>
      </c>
      <c r="AB334" s="202"/>
      <c r="AC334" s="202"/>
      <c r="AD334" s="202"/>
      <c r="AE334" s="239"/>
      <c r="AF334" s="239"/>
      <c r="AG334" s="239"/>
      <c r="AH334" s="204"/>
      <c r="AI334" s="202"/>
      <c r="AJ334" s="205"/>
    </row>
    <row r="335" spans="1:36" s="114" customFormat="1" ht="70.5" customHeight="1" x14ac:dyDescent="0.2">
      <c r="A335" s="19"/>
      <c r="B335" s="67" t="s">
        <v>102</v>
      </c>
      <c r="C335" s="67"/>
      <c r="D335" s="27"/>
      <c r="E335" s="27"/>
      <c r="F335" s="27"/>
      <c r="G335" s="27"/>
      <c r="H335" s="27"/>
      <c r="I335" s="10"/>
      <c r="J335" s="200">
        <f>J336+J337+J338+J339+J340+J341+J342+J343</f>
        <v>484188.5</v>
      </c>
      <c r="K335" s="200">
        <f t="shared" ref="K335:AJ335" si="147">K336+K337+K338+K339+K340+K341+K342+K343</f>
        <v>0</v>
      </c>
      <c r="L335" s="200">
        <f t="shared" si="147"/>
        <v>484188.5</v>
      </c>
      <c r="M335" s="238">
        <f t="shared" si="147"/>
        <v>0</v>
      </c>
      <c r="N335" s="238">
        <f t="shared" si="147"/>
        <v>0</v>
      </c>
      <c r="O335" s="238">
        <f t="shared" si="147"/>
        <v>0</v>
      </c>
      <c r="P335" s="200">
        <f t="shared" si="147"/>
        <v>484188.5</v>
      </c>
      <c r="Q335" s="200">
        <f t="shared" si="147"/>
        <v>0</v>
      </c>
      <c r="R335" s="200">
        <f t="shared" si="147"/>
        <v>484188.5</v>
      </c>
      <c r="S335" s="200">
        <f t="shared" si="147"/>
        <v>100000</v>
      </c>
      <c r="T335" s="200">
        <f t="shared" si="147"/>
        <v>0</v>
      </c>
      <c r="U335" s="200">
        <f t="shared" si="147"/>
        <v>100000</v>
      </c>
      <c r="V335" s="238">
        <f t="shared" si="147"/>
        <v>0</v>
      </c>
      <c r="W335" s="238">
        <f t="shared" si="147"/>
        <v>0</v>
      </c>
      <c r="X335" s="238">
        <f t="shared" si="147"/>
        <v>0</v>
      </c>
      <c r="Y335" s="200">
        <f t="shared" si="147"/>
        <v>100000</v>
      </c>
      <c r="Z335" s="200">
        <f t="shared" si="147"/>
        <v>0</v>
      </c>
      <c r="AA335" s="200">
        <f t="shared" si="147"/>
        <v>100000</v>
      </c>
      <c r="AB335" s="200">
        <f t="shared" si="147"/>
        <v>0</v>
      </c>
      <c r="AC335" s="200">
        <f t="shared" si="147"/>
        <v>0</v>
      </c>
      <c r="AD335" s="200">
        <f t="shared" si="147"/>
        <v>0</v>
      </c>
      <c r="AE335" s="238">
        <f t="shared" si="147"/>
        <v>0</v>
      </c>
      <c r="AF335" s="238">
        <f t="shared" si="147"/>
        <v>0</v>
      </c>
      <c r="AG335" s="238">
        <f t="shared" si="147"/>
        <v>0</v>
      </c>
      <c r="AH335" s="200">
        <f t="shared" si="147"/>
        <v>0</v>
      </c>
      <c r="AI335" s="200">
        <f t="shared" si="147"/>
        <v>0</v>
      </c>
      <c r="AJ335" s="201">
        <f t="shared" si="147"/>
        <v>0</v>
      </c>
    </row>
    <row r="336" spans="1:36" ht="82.5" x14ac:dyDescent="0.2">
      <c r="A336" s="258" t="s">
        <v>557</v>
      </c>
      <c r="B336" s="105" t="s">
        <v>879</v>
      </c>
      <c r="C336" s="105"/>
      <c r="D336" s="178" t="s">
        <v>327</v>
      </c>
      <c r="E336" s="178" t="s">
        <v>333</v>
      </c>
      <c r="F336" s="178" t="s">
        <v>329</v>
      </c>
      <c r="G336" s="178" t="s">
        <v>358</v>
      </c>
      <c r="H336" s="178" t="s">
        <v>338</v>
      </c>
      <c r="I336" s="10" t="s">
        <v>413</v>
      </c>
      <c r="J336" s="202">
        <f>K336+L336</f>
        <v>20380</v>
      </c>
      <c r="K336" s="202">
        <v>0</v>
      </c>
      <c r="L336" s="202">
        <f>20380</f>
        <v>20380</v>
      </c>
      <c r="M336" s="239"/>
      <c r="N336" s="239"/>
      <c r="O336" s="239"/>
      <c r="P336" s="202">
        <f>Q336+R336</f>
        <v>20380</v>
      </c>
      <c r="Q336" s="202">
        <f t="shared" ref="Q336:Q343" si="148">K336+N336</f>
        <v>0</v>
      </c>
      <c r="R336" s="202">
        <f>L336+O336</f>
        <v>20380</v>
      </c>
      <c r="S336" s="202"/>
      <c r="T336" s="202"/>
      <c r="U336" s="202"/>
      <c r="V336" s="239"/>
      <c r="W336" s="239"/>
      <c r="X336" s="239"/>
      <c r="Y336" s="204"/>
      <c r="Z336" s="202"/>
      <c r="AA336" s="202"/>
      <c r="AB336" s="202"/>
      <c r="AC336" s="202"/>
      <c r="AD336" s="202"/>
      <c r="AE336" s="239"/>
      <c r="AF336" s="239"/>
      <c r="AG336" s="239"/>
      <c r="AH336" s="204"/>
      <c r="AI336" s="202"/>
      <c r="AJ336" s="205"/>
    </row>
    <row r="337" spans="1:36" ht="86.25" customHeight="1" x14ac:dyDescent="0.2">
      <c r="A337" s="258" t="s">
        <v>558</v>
      </c>
      <c r="B337" s="105" t="s">
        <v>103</v>
      </c>
      <c r="C337" s="105"/>
      <c r="D337" s="178" t="s">
        <v>327</v>
      </c>
      <c r="E337" s="178" t="s">
        <v>333</v>
      </c>
      <c r="F337" s="178" t="s">
        <v>329</v>
      </c>
      <c r="G337" s="178" t="s">
        <v>358</v>
      </c>
      <c r="H337" s="178" t="s">
        <v>338</v>
      </c>
      <c r="I337" s="10" t="s">
        <v>413</v>
      </c>
      <c r="J337" s="202">
        <f t="shared" ref="J337:J343" si="149">K337+L337</f>
        <v>24220</v>
      </c>
      <c r="K337" s="202">
        <v>0</v>
      </c>
      <c r="L337" s="202">
        <v>24220</v>
      </c>
      <c r="M337" s="239"/>
      <c r="N337" s="239"/>
      <c r="O337" s="239"/>
      <c r="P337" s="202">
        <f t="shared" ref="P337:P343" si="150">Q337+R337</f>
        <v>24220</v>
      </c>
      <c r="Q337" s="202">
        <f t="shared" si="148"/>
        <v>0</v>
      </c>
      <c r="R337" s="202">
        <f t="shared" ref="R337:R343" si="151">L337+O337</f>
        <v>24220</v>
      </c>
      <c r="S337" s="202"/>
      <c r="T337" s="202"/>
      <c r="U337" s="202"/>
      <c r="V337" s="239"/>
      <c r="W337" s="239"/>
      <c r="X337" s="239"/>
      <c r="Y337" s="204"/>
      <c r="Z337" s="202"/>
      <c r="AA337" s="202"/>
      <c r="AB337" s="202"/>
      <c r="AC337" s="202"/>
      <c r="AD337" s="202"/>
      <c r="AE337" s="239"/>
      <c r="AF337" s="239"/>
      <c r="AG337" s="239"/>
      <c r="AH337" s="204"/>
      <c r="AI337" s="202"/>
      <c r="AJ337" s="205"/>
    </row>
    <row r="338" spans="1:36" ht="82.5" x14ac:dyDescent="0.2">
      <c r="A338" s="258" t="s">
        <v>559</v>
      </c>
      <c r="B338" s="105" t="s">
        <v>104</v>
      </c>
      <c r="C338" s="105"/>
      <c r="D338" s="178" t="s">
        <v>327</v>
      </c>
      <c r="E338" s="178" t="s">
        <v>333</v>
      </c>
      <c r="F338" s="178" t="s">
        <v>329</v>
      </c>
      <c r="G338" s="178" t="s">
        <v>358</v>
      </c>
      <c r="H338" s="178" t="s">
        <v>338</v>
      </c>
      <c r="I338" s="10" t="s">
        <v>413</v>
      </c>
      <c r="J338" s="202">
        <f t="shared" si="149"/>
        <v>43270</v>
      </c>
      <c r="K338" s="202">
        <v>0</v>
      </c>
      <c r="L338" s="202">
        <v>43270</v>
      </c>
      <c r="M338" s="239"/>
      <c r="N338" s="239"/>
      <c r="O338" s="239"/>
      <c r="P338" s="202">
        <f t="shared" si="150"/>
        <v>43270</v>
      </c>
      <c r="Q338" s="202">
        <f t="shared" si="148"/>
        <v>0</v>
      </c>
      <c r="R338" s="202">
        <f t="shared" si="151"/>
        <v>43270</v>
      </c>
      <c r="S338" s="202"/>
      <c r="T338" s="202"/>
      <c r="U338" s="202"/>
      <c r="V338" s="239"/>
      <c r="W338" s="239"/>
      <c r="X338" s="239"/>
      <c r="Y338" s="204"/>
      <c r="Z338" s="202"/>
      <c r="AA338" s="202"/>
      <c r="AB338" s="202"/>
      <c r="AC338" s="202"/>
      <c r="AD338" s="202"/>
      <c r="AE338" s="239"/>
      <c r="AF338" s="239"/>
      <c r="AG338" s="239"/>
      <c r="AH338" s="204"/>
      <c r="AI338" s="202"/>
      <c r="AJ338" s="205"/>
    </row>
    <row r="339" spans="1:36" ht="82.5" x14ac:dyDescent="0.2">
      <c r="A339" s="258" t="s">
        <v>560</v>
      </c>
      <c r="B339" s="105" t="s">
        <v>880</v>
      </c>
      <c r="C339" s="105"/>
      <c r="D339" s="178" t="s">
        <v>327</v>
      </c>
      <c r="E339" s="178" t="s">
        <v>333</v>
      </c>
      <c r="F339" s="178" t="s">
        <v>329</v>
      </c>
      <c r="G339" s="178" t="s">
        <v>358</v>
      </c>
      <c r="H339" s="178" t="s">
        <v>338</v>
      </c>
      <c r="I339" s="10" t="s">
        <v>413</v>
      </c>
      <c r="J339" s="202">
        <f t="shared" si="149"/>
        <v>42441</v>
      </c>
      <c r="K339" s="202">
        <v>0</v>
      </c>
      <c r="L339" s="202">
        <v>42441</v>
      </c>
      <c r="M339" s="239"/>
      <c r="N339" s="239"/>
      <c r="O339" s="239"/>
      <c r="P339" s="202">
        <f t="shared" si="150"/>
        <v>42441</v>
      </c>
      <c r="Q339" s="202">
        <f t="shared" si="148"/>
        <v>0</v>
      </c>
      <c r="R339" s="202">
        <f t="shared" si="151"/>
        <v>42441</v>
      </c>
      <c r="S339" s="202"/>
      <c r="T339" s="202"/>
      <c r="U339" s="202"/>
      <c r="V339" s="239"/>
      <c r="W339" s="239"/>
      <c r="X339" s="239"/>
      <c r="Y339" s="204"/>
      <c r="Z339" s="202"/>
      <c r="AA339" s="202"/>
      <c r="AB339" s="202"/>
      <c r="AC339" s="202"/>
      <c r="AD339" s="202"/>
      <c r="AE339" s="239"/>
      <c r="AF339" s="239"/>
      <c r="AG339" s="239"/>
      <c r="AH339" s="204"/>
      <c r="AI339" s="202"/>
      <c r="AJ339" s="205"/>
    </row>
    <row r="340" spans="1:36" ht="82.5" x14ac:dyDescent="0.2">
      <c r="A340" s="258" t="s">
        <v>561</v>
      </c>
      <c r="B340" s="105" t="s">
        <v>508</v>
      </c>
      <c r="C340" s="105"/>
      <c r="D340" s="178" t="s">
        <v>327</v>
      </c>
      <c r="E340" s="178" t="s">
        <v>333</v>
      </c>
      <c r="F340" s="178" t="s">
        <v>329</v>
      </c>
      <c r="G340" s="178" t="s">
        <v>358</v>
      </c>
      <c r="H340" s="178" t="s">
        <v>338</v>
      </c>
      <c r="I340" s="10" t="s">
        <v>413</v>
      </c>
      <c r="J340" s="202">
        <f t="shared" si="149"/>
        <v>26291</v>
      </c>
      <c r="K340" s="202">
        <v>0</v>
      </c>
      <c r="L340" s="202">
        <v>26291</v>
      </c>
      <c r="M340" s="239"/>
      <c r="N340" s="239"/>
      <c r="O340" s="239"/>
      <c r="P340" s="202">
        <f t="shared" si="150"/>
        <v>26291</v>
      </c>
      <c r="Q340" s="202">
        <f t="shared" si="148"/>
        <v>0</v>
      </c>
      <c r="R340" s="202">
        <f t="shared" si="151"/>
        <v>26291</v>
      </c>
      <c r="S340" s="202"/>
      <c r="T340" s="202"/>
      <c r="U340" s="202"/>
      <c r="V340" s="239"/>
      <c r="W340" s="239"/>
      <c r="X340" s="239"/>
      <c r="Y340" s="204"/>
      <c r="Z340" s="202"/>
      <c r="AA340" s="202"/>
      <c r="AB340" s="202"/>
      <c r="AC340" s="202"/>
      <c r="AD340" s="202"/>
      <c r="AE340" s="239"/>
      <c r="AF340" s="239"/>
      <c r="AG340" s="239"/>
      <c r="AH340" s="204"/>
      <c r="AI340" s="202"/>
      <c r="AJ340" s="205"/>
    </row>
    <row r="341" spans="1:36" ht="49.5" x14ac:dyDescent="0.2">
      <c r="A341" s="258" t="s">
        <v>851</v>
      </c>
      <c r="B341" s="105" t="s">
        <v>105</v>
      </c>
      <c r="C341" s="105"/>
      <c r="D341" s="178" t="s">
        <v>327</v>
      </c>
      <c r="E341" s="178" t="s">
        <v>333</v>
      </c>
      <c r="F341" s="178" t="s">
        <v>329</v>
      </c>
      <c r="G341" s="178" t="s">
        <v>358</v>
      </c>
      <c r="H341" s="178" t="s">
        <v>338</v>
      </c>
      <c r="I341" s="10" t="s">
        <v>413</v>
      </c>
      <c r="J341" s="202">
        <f t="shared" si="149"/>
        <v>107785</v>
      </c>
      <c r="K341" s="202">
        <v>0</v>
      </c>
      <c r="L341" s="202">
        <v>107785</v>
      </c>
      <c r="M341" s="239"/>
      <c r="N341" s="239"/>
      <c r="O341" s="239"/>
      <c r="P341" s="202">
        <f t="shared" si="150"/>
        <v>107785</v>
      </c>
      <c r="Q341" s="202">
        <f t="shared" si="148"/>
        <v>0</v>
      </c>
      <c r="R341" s="202">
        <f t="shared" si="151"/>
        <v>107785</v>
      </c>
      <c r="S341" s="202"/>
      <c r="T341" s="202"/>
      <c r="U341" s="202"/>
      <c r="V341" s="239"/>
      <c r="W341" s="239"/>
      <c r="X341" s="239"/>
      <c r="Y341" s="204"/>
      <c r="Z341" s="202"/>
      <c r="AA341" s="202"/>
      <c r="AB341" s="202"/>
      <c r="AC341" s="202"/>
      <c r="AD341" s="202"/>
      <c r="AE341" s="239"/>
      <c r="AF341" s="239"/>
      <c r="AG341" s="239"/>
      <c r="AH341" s="204"/>
      <c r="AI341" s="202"/>
      <c r="AJ341" s="205"/>
    </row>
    <row r="342" spans="1:36" ht="49.5" x14ac:dyDescent="0.2">
      <c r="A342" s="258" t="s">
        <v>562</v>
      </c>
      <c r="B342" s="105" t="s">
        <v>106</v>
      </c>
      <c r="C342" s="105"/>
      <c r="D342" s="178" t="s">
        <v>327</v>
      </c>
      <c r="E342" s="178" t="s">
        <v>356</v>
      </c>
      <c r="F342" s="178" t="s">
        <v>346</v>
      </c>
      <c r="G342" s="178" t="s">
        <v>358</v>
      </c>
      <c r="H342" s="178" t="s">
        <v>338</v>
      </c>
      <c r="I342" s="10" t="s">
        <v>413</v>
      </c>
      <c r="J342" s="202">
        <f t="shared" si="149"/>
        <v>94000.7</v>
      </c>
      <c r="K342" s="202">
        <v>0</v>
      </c>
      <c r="L342" s="202">
        <v>94000.7</v>
      </c>
      <c r="M342" s="239"/>
      <c r="N342" s="239"/>
      <c r="O342" s="239"/>
      <c r="P342" s="202">
        <f t="shared" si="150"/>
        <v>94000.7</v>
      </c>
      <c r="Q342" s="202">
        <f t="shared" si="148"/>
        <v>0</v>
      </c>
      <c r="R342" s="202">
        <f t="shared" si="151"/>
        <v>94000.7</v>
      </c>
      <c r="S342" s="202">
        <f>T342+U342</f>
        <v>30000</v>
      </c>
      <c r="T342" s="202">
        <v>0</v>
      </c>
      <c r="U342" s="202">
        <v>30000</v>
      </c>
      <c r="V342" s="239"/>
      <c r="W342" s="239"/>
      <c r="X342" s="239"/>
      <c r="Y342" s="204">
        <f>Z342+AA342</f>
        <v>30000</v>
      </c>
      <c r="Z342" s="204">
        <f>T342+W342</f>
        <v>0</v>
      </c>
      <c r="AA342" s="204">
        <f>U342+X342</f>
        <v>30000</v>
      </c>
      <c r="AB342" s="204"/>
      <c r="AC342" s="204"/>
      <c r="AD342" s="204"/>
      <c r="AE342" s="240"/>
      <c r="AF342" s="240"/>
      <c r="AG342" s="240"/>
      <c r="AH342" s="204"/>
      <c r="AI342" s="202"/>
      <c r="AJ342" s="205"/>
    </row>
    <row r="343" spans="1:36" ht="66" x14ac:dyDescent="0.2">
      <c r="A343" s="258" t="s">
        <v>563</v>
      </c>
      <c r="B343" s="105" t="s">
        <v>119</v>
      </c>
      <c r="C343" s="105"/>
      <c r="D343" s="178" t="s">
        <v>327</v>
      </c>
      <c r="E343" s="178" t="s">
        <v>328</v>
      </c>
      <c r="F343" s="178" t="s">
        <v>342</v>
      </c>
      <c r="G343" s="178" t="s">
        <v>358</v>
      </c>
      <c r="H343" s="178" t="s">
        <v>338</v>
      </c>
      <c r="I343" s="10" t="s">
        <v>411</v>
      </c>
      <c r="J343" s="202">
        <f t="shared" si="149"/>
        <v>125800.8</v>
      </c>
      <c r="K343" s="202">
        <v>0</v>
      </c>
      <c r="L343" s="202">
        <v>125800.8</v>
      </c>
      <c r="M343" s="239"/>
      <c r="N343" s="239"/>
      <c r="O343" s="239"/>
      <c r="P343" s="202">
        <f t="shared" si="150"/>
        <v>125800.8</v>
      </c>
      <c r="Q343" s="202">
        <f t="shared" si="148"/>
        <v>0</v>
      </c>
      <c r="R343" s="202">
        <f t="shared" si="151"/>
        <v>125800.8</v>
      </c>
      <c r="S343" s="202">
        <f>T343+U343</f>
        <v>70000</v>
      </c>
      <c r="T343" s="202">
        <v>0</v>
      </c>
      <c r="U343" s="202">
        <v>70000</v>
      </c>
      <c r="V343" s="239"/>
      <c r="W343" s="239"/>
      <c r="X343" s="239"/>
      <c r="Y343" s="204">
        <f>Z343+AA343</f>
        <v>70000</v>
      </c>
      <c r="Z343" s="204">
        <f>T343+W343</f>
        <v>0</v>
      </c>
      <c r="AA343" s="204">
        <f>U343+X343</f>
        <v>70000</v>
      </c>
      <c r="AB343" s="204"/>
      <c r="AC343" s="204"/>
      <c r="AD343" s="204"/>
      <c r="AE343" s="240"/>
      <c r="AF343" s="240"/>
      <c r="AG343" s="240"/>
      <c r="AH343" s="204"/>
      <c r="AI343" s="202"/>
      <c r="AJ343" s="205"/>
    </row>
    <row r="344" spans="1:36" ht="49.5" x14ac:dyDescent="0.2">
      <c r="A344" s="19"/>
      <c r="B344" s="107" t="s">
        <v>107</v>
      </c>
      <c r="C344" s="107"/>
      <c r="D344" s="27"/>
      <c r="E344" s="27"/>
      <c r="F344" s="27"/>
      <c r="G344" s="27"/>
      <c r="H344" s="27"/>
      <c r="I344" s="10"/>
      <c r="J344" s="200">
        <f>J345+J346+J347+J348</f>
        <v>358136</v>
      </c>
      <c r="K344" s="200">
        <f t="shared" ref="K344:AJ344" si="152">K345+K346+K347+K348</f>
        <v>0</v>
      </c>
      <c r="L344" s="200">
        <f t="shared" si="152"/>
        <v>358136</v>
      </c>
      <c r="M344" s="238">
        <f t="shared" si="152"/>
        <v>1145.4000000000001</v>
      </c>
      <c r="N344" s="238">
        <f t="shared" si="152"/>
        <v>0</v>
      </c>
      <c r="O344" s="238">
        <f t="shared" si="152"/>
        <v>1145.4000000000001</v>
      </c>
      <c r="P344" s="200">
        <f t="shared" si="152"/>
        <v>359281.4</v>
      </c>
      <c r="Q344" s="200">
        <f t="shared" si="152"/>
        <v>0</v>
      </c>
      <c r="R344" s="200">
        <f t="shared" si="152"/>
        <v>359281.4</v>
      </c>
      <c r="S344" s="200">
        <f t="shared" si="152"/>
        <v>50000</v>
      </c>
      <c r="T344" s="200">
        <f t="shared" si="152"/>
        <v>0</v>
      </c>
      <c r="U344" s="200">
        <f t="shared" si="152"/>
        <v>50000</v>
      </c>
      <c r="V344" s="238">
        <f t="shared" si="152"/>
        <v>0</v>
      </c>
      <c r="W344" s="238">
        <f t="shared" si="152"/>
        <v>0</v>
      </c>
      <c r="X344" s="238">
        <f t="shared" si="152"/>
        <v>0</v>
      </c>
      <c r="Y344" s="200">
        <f t="shared" si="152"/>
        <v>50000</v>
      </c>
      <c r="Z344" s="200">
        <f t="shared" si="152"/>
        <v>0</v>
      </c>
      <c r="AA344" s="200">
        <f t="shared" si="152"/>
        <v>50000</v>
      </c>
      <c r="AB344" s="200">
        <f t="shared" si="152"/>
        <v>0</v>
      </c>
      <c r="AC344" s="200">
        <f t="shared" si="152"/>
        <v>0</v>
      </c>
      <c r="AD344" s="200">
        <f t="shared" si="152"/>
        <v>0</v>
      </c>
      <c r="AE344" s="238">
        <f t="shared" si="152"/>
        <v>0</v>
      </c>
      <c r="AF344" s="238">
        <f t="shared" si="152"/>
        <v>0</v>
      </c>
      <c r="AG344" s="238">
        <f t="shared" si="152"/>
        <v>0</v>
      </c>
      <c r="AH344" s="200">
        <f t="shared" si="152"/>
        <v>0</v>
      </c>
      <c r="AI344" s="200">
        <f t="shared" si="152"/>
        <v>0</v>
      </c>
      <c r="AJ344" s="201">
        <f t="shared" si="152"/>
        <v>0</v>
      </c>
    </row>
    <row r="345" spans="1:36" ht="69" customHeight="1" x14ac:dyDescent="0.2">
      <c r="A345" s="258" t="s">
        <v>564</v>
      </c>
      <c r="B345" s="105" t="s">
        <v>505</v>
      </c>
      <c r="C345" s="105"/>
      <c r="D345" s="178" t="s">
        <v>327</v>
      </c>
      <c r="E345" s="178" t="s">
        <v>356</v>
      </c>
      <c r="F345" s="178" t="s">
        <v>346</v>
      </c>
      <c r="G345" s="178" t="s">
        <v>359</v>
      </c>
      <c r="H345" s="178" t="s">
        <v>338</v>
      </c>
      <c r="I345" s="10" t="s">
        <v>413</v>
      </c>
      <c r="J345" s="74">
        <f>K345+L345</f>
        <v>33000</v>
      </c>
      <c r="K345" s="74">
        <v>0</v>
      </c>
      <c r="L345" s="74">
        <v>33000</v>
      </c>
      <c r="M345" s="239"/>
      <c r="N345" s="239"/>
      <c r="O345" s="239"/>
      <c r="P345" s="202">
        <f>Q345+R345</f>
        <v>33000</v>
      </c>
      <c r="Q345" s="202">
        <f t="shared" ref="Q345:Q348" si="153">K345+N345</f>
        <v>0</v>
      </c>
      <c r="R345" s="202">
        <f>L345+O345</f>
        <v>33000</v>
      </c>
      <c r="S345" s="202">
        <f>T345+U345</f>
        <v>50000</v>
      </c>
      <c r="T345" s="202">
        <v>0</v>
      </c>
      <c r="U345" s="202">
        <v>50000</v>
      </c>
      <c r="V345" s="239"/>
      <c r="W345" s="239"/>
      <c r="X345" s="239"/>
      <c r="Y345" s="204">
        <f>Z345+AA345</f>
        <v>50000</v>
      </c>
      <c r="Z345" s="202">
        <f>T345+W345</f>
        <v>0</v>
      </c>
      <c r="AA345" s="202">
        <f>U345+X345</f>
        <v>50000</v>
      </c>
      <c r="AB345" s="202"/>
      <c r="AC345" s="202"/>
      <c r="AD345" s="202"/>
      <c r="AE345" s="239"/>
      <c r="AF345" s="239"/>
      <c r="AG345" s="239"/>
      <c r="AH345" s="204"/>
      <c r="AI345" s="202"/>
      <c r="AJ345" s="205"/>
    </row>
    <row r="346" spans="1:36" ht="66" x14ac:dyDescent="0.2">
      <c r="A346" s="258" t="s">
        <v>565</v>
      </c>
      <c r="B346" s="105" t="s">
        <v>506</v>
      </c>
      <c r="C346" s="105"/>
      <c r="D346" s="178" t="s">
        <v>327</v>
      </c>
      <c r="E346" s="178" t="s">
        <v>356</v>
      </c>
      <c r="F346" s="178" t="s">
        <v>346</v>
      </c>
      <c r="G346" s="178" t="s">
        <v>359</v>
      </c>
      <c r="H346" s="178" t="s">
        <v>338</v>
      </c>
      <c r="I346" s="10">
        <v>2023</v>
      </c>
      <c r="J346" s="74">
        <f t="shared" ref="J346:J347" si="154">K346+L346</f>
        <v>214836</v>
      </c>
      <c r="K346" s="202">
        <v>0</v>
      </c>
      <c r="L346" s="202">
        <v>214836</v>
      </c>
      <c r="M346" s="239"/>
      <c r="N346" s="239"/>
      <c r="O346" s="239"/>
      <c r="P346" s="202">
        <f t="shared" ref="P346:P348" si="155">Q346+R346</f>
        <v>214836</v>
      </c>
      <c r="Q346" s="202">
        <f t="shared" si="153"/>
        <v>0</v>
      </c>
      <c r="R346" s="202">
        <f t="shared" ref="R346:R348" si="156">L346+O346</f>
        <v>214836</v>
      </c>
      <c r="S346" s="202"/>
      <c r="T346" s="202"/>
      <c r="U346" s="202"/>
      <c r="V346" s="239"/>
      <c r="W346" s="239"/>
      <c r="X346" s="239"/>
      <c r="Y346" s="204"/>
      <c r="Z346" s="202"/>
      <c r="AA346" s="202"/>
      <c r="AB346" s="202"/>
      <c r="AC346" s="202"/>
      <c r="AD346" s="202"/>
      <c r="AE346" s="239"/>
      <c r="AF346" s="239"/>
      <c r="AG346" s="239"/>
      <c r="AH346" s="204"/>
      <c r="AI346" s="202"/>
      <c r="AJ346" s="205"/>
    </row>
    <row r="347" spans="1:36" ht="65.25" customHeight="1" x14ac:dyDescent="0.2">
      <c r="A347" s="258" t="s">
        <v>566</v>
      </c>
      <c r="B347" s="105" t="s">
        <v>881</v>
      </c>
      <c r="C347" s="105"/>
      <c r="D347" s="178" t="s">
        <v>327</v>
      </c>
      <c r="E347" s="178" t="s">
        <v>356</v>
      </c>
      <c r="F347" s="178" t="s">
        <v>346</v>
      </c>
      <c r="G347" s="178" t="s">
        <v>359</v>
      </c>
      <c r="H347" s="178" t="s">
        <v>338</v>
      </c>
      <c r="I347" s="10">
        <v>2023</v>
      </c>
      <c r="J347" s="74">
        <f t="shared" si="154"/>
        <v>110300</v>
      </c>
      <c r="K347" s="202">
        <v>0</v>
      </c>
      <c r="L347" s="202">
        <v>110300</v>
      </c>
      <c r="M347" s="239"/>
      <c r="N347" s="239"/>
      <c r="O347" s="239"/>
      <c r="P347" s="202">
        <f t="shared" si="155"/>
        <v>110300</v>
      </c>
      <c r="Q347" s="202">
        <f t="shared" si="153"/>
        <v>0</v>
      </c>
      <c r="R347" s="202">
        <f t="shared" si="156"/>
        <v>110300</v>
      </c>
      <c r="S347" s="202"/>
      <c r="T347" s="202"/>
      <c r="U347" s="202"/>
      <c r="V347" s="239"/>
      <c r="W347" s="239"/>
      <c r="X347" s="239"/>
      <c r="Y347" s="204"/>
      <c r="Z347" s="202"/>
      <c r="AA347" s="202"/>
      <c r="AB347" s="202"/>
      <c r="AC347" s="202"/>
      <c r="AD347" s="202"/>
      <c r="AE347" s="239"/>
      <c r="AF347" s="239"/>
      <c r="AG347" s="239"/>
      <c r="AH347" s="204"/>
      <c r="AI347" s="202"/>
      <c r="AJ347" s="205"/>
    </row>
    <row r="348" spans="1:36" ht="63.75" customHeight="1" x14ac:dyDescent="0.2">
      <c r="A348" s="258" t="s">
        <v>567</v>
      </c>
      <c r="B348" s="105" t="s">
        <v>634</v>
      </c>
      <c r="C348" s="105"/>
      <c r="D348" s="178" t="s">
        <v>327</v>
      </c>
      <c r="E348" s="178" t="s">
        <v>328</v>
      </c>
      <c r="F348" s="178" t="s">
        <v>342</v>
      </c>
      <c r="G348" s="178" t="s">
        <v>359</v>
      </c>
      <c r="H348" s="178" t="s">
        <v>338</v>
      </c>
      <c r="I348" s="10">
        <v>2023</v>
      </c>
      <c r="J348" s="74"/>
      <c r="K348" s="202"/>
      <c r="L348" s="202"/>
      <c r="M348" s="239">
        <f>N348+O348</f>
        <v>1145.4000000000001</v>
      </c>
      <c r="N348" s="239">
        <v>0</v>
      </c>
      <c r="O348" s="239">
        <v>1145.4000000000001</v>
      </c>
      <c r="P348" s="202">
        <f t="shared" si="155"/>
        <v>1145.4000000000001</v>
      </c>
      <c r="Q348" s="202">
        <f t="shared" si="153"/>
        <v>0</v>
      </c>
      <c r="R348" s="202">
        <f t="shared" si="156"/>
        <v>1145.4000000000001</v>
      </c>
      <c r="S348" s="202"/>
      <c r="T348" s="202"/>
      <c r="U348" s="202"/>
      <c r="V348" s="239"/>
      <c r="W348" s="239"/>
      <c r="X348" s="239"/>
      <c r="Y348" s="204"/>
      <c r="Z348" s="202"/>
      <c r="AA348" s="202"/>
      <c r="AB348" s="202"/>
      <c r="AC348" s="202"/>
      <c r="AD348" s="202"/>
      <c r="AE348" s="239"/>
      <c r="AF348" s="239"/>
      <c r="AG348" s="239"/>
      <c r="AH348" s="204"/>
      <c r="AI348" s="202"/>
      <c r="AJ348" s="205"/>
    </row>
    <row r="349" spans="1:36" ht="34.5" customHeight="1" x14ac:dyDescent="0.2">
      <c r="A349" s="19"/>
      <c r="B349" s="107" t="s">
        <v>108</v>
      </c>
      <c r="C349" s="107"/>
      <c r="D349" s="27"/>
      <c r="E349" s="27"/>
      <c r="F349" s="27"/>
      <c r="G349" s="27"/>
      <c r="H349" s="27"/>
      <c r="I349" s="10"/>
      <c r="J349" s="200">
        <f>J350+J351</f>
        <v>351044.5</v>
      </c>
      <c r="K349" s="200">
        <f t="shared" ref="K349:AJ349" si="157">K350+K351</f>
        <v>0</v>
      </c>
      <c r="L349" s="200">
        <f t="shared" si="157"/>
        <v>351044.5</v>
      </c>
      <c r="M349" s="238">
        <f t="shared" si="157"/>
        <v>0</v>
      </c>
      <c r="N349" s="238">
        <f t="shared" si="157"/>
        <v>0</v>
      </c>
      <c r="O349" s="238">
        <f t="shared" si="157"/>
        <v>0</v>
      </c>
      <c r="P349" s="200">
        <f t="shared" si="157"/>
        <v>351044.5</v>
      </c>
      <c r="Q349" s="200">
        <f t="shared" si="157"/>
        <v>0</v>
      </c>
      <c r="R349" s="200">
        <f t="shared" si="157"/>
        <v>351044.5</v>
      </c>
      <c r="S349" s="200">
        <f t="shared" si="157"/>
        <v>80000</v>
      </c>
      <c r="T349" s="200">
        <f t="shared" si="157"/>
        <v>0</v>
      </c>
      <c r="U349" s="200">
        <f t="shared" si="157"/>
        <v>80000</v>
      </c>
      <c r="V349" s="238">
        <f t="shared" si="157"/>
        <v>0</v>
      </c>
      <c r="W349" s="238">
        <f t="shared" si="157"/>
        <v>0</v>
      </c>
      <c r="X349" s="238">
        <f t="shared" si="157"/>
        <v>0</v>
      </c>
      <c r="Y349" s="200">
        <f t="shared" si="157"/>
        <v>80000</v>
      </c>
      <c r="Z349" s="200">
        <f t="shared" si="157"/>
        <v>0</v>
      </c>
      <c r="AA349" s="200">
        <f t="shared" si="157"/>
        <v>80000</v>
      </c>
      <c r="AB349" s="200">
        <f t="shared" si="157"/>
        <v>0</v>
      </c>
      <c r="AC349" s="200">
        <f t="shared" si="157"/>
        <v>0</v>
      </c>
      <c r="AD349" s="200">
        <f t="shared" si="157"/>
        <v>0</v>
      </c>
      <c r="AE349" s="238">
        <f t="shared" si="157"/>
        <v>0</v>
      </c>
      <c r="AF349" s="238">
        <f t="shared" si="157"/>
        <v>0</v>
      </c>
      <c r="AG349" s="238">
        <f t="shared" si="157"/>
        <v>0</v>
      </c>
      <c r="AH349" s="200">
        <f t="shared" si="157"/>
        <v>0</v>
      </c>
      <c r="AI349" s="200">
        <f t="shared" si="157"/>
        <v>0</v>
      </c>
      <c r="AJ349" s="201">
        <f t="shared" si="157"/>
        <v>0</v>
      </c>
    </row>
    <row r="350" spans="1:36" ht="33" x14ac:dyDescent="0.2">
      <c r="A350" s="19" t="s">
        <v>568</v>
      </c>
      <c r="B350" s="105" t="s">
        <v>882</v>
      </c>
      <c r="C350" s="105"/>
      <c r="D350" s="178" t="s">
        <v>327</v>
      </c>
      <c r="E350" s="178" t="s">
        <v>356</v>
      </c>
      <c r="F350" s="178" t="s">
        <v>346</v>
      </c>
      <c r="G350" s="178" t="s">
        <v>360</v>
      </c>
      <c r="H350" s="178" t="s">
        <v>338</v>
      </c>
      <c r="I350" s="10" t="s">
        <v>412</v>
      </c>
      <c r="J350" s="202">
        <f>K350+L350</f>
        <v>164249</v>
      </c>
      <c r="K350" s="202">
        <v>0</v>
      </c>
      <c r="L350" s="202">
        <v>164249</v>
      </c>
      <c r="M350" s="239"/>
      <c r="N350" s="239"/>
      <c r="O350" s="239"/>
      <c r="P350" s="202">
        <f>Q350+R350</f>
        <v>164249</v>
      </c>
      <c r="Q350" s="202">
        <f>K350+N350</f>
        <v>0</v>
      </c>
      <c r="R350" s="202">
        <f>L350+O350</f>
        <v>164249</v>
      </c>
      <c r="S350" s="202">
        <f>T350+U350</f>
        <v>20000</v>
      </c>
      <c r="T350" s="202">
        <v>0</v>
      </c>
      <c r="U350" s="202">
        <v>20000</v>
      </c>
      <c r="V350" s="239"/>
      <c r="W350" s="239"/>
      <c r="X350" s="239"/>
      <c r="Y350" s="204">
        <f>Z350+AA350</f>
        <v>20000</v>
      </c>
      <c r="Z350" s="204">
        <f t="shared" ref="Z350:Z351" si="158">T350+W350</f>
        <v>0</v>
      </c>
      <c r="AA350" s="204">
        <f>U350+X350</f>
        <v>20000</v>
      </c>
      <c r="AB350" s="204"/>
      <c r="AC350" s="204"/>
      <c r="AD350" s="204"/>
      <c r="AE350" s="240"/>
      <c r="AF350" s="240"/>
      <c r="AG350" s="240"/>
      <c r="AH350" s="204"/>
      <c r="AI350" s="202"/>
      <c r="AJ350" s="205"/>
    </row>
    <row r="351" spans="1:36" ht="33" x14ac:dyDescent="0.2">
      <c r="A351" s="19" t="s">
        <v>698</v>
      </c>
      <c r="B351" s="105" t="s">
        <v>883</v>
      </c>
      <c r="C351" s="105"/>
      <c r="D351" s="178" t="s">
        <v>327</v>
      </c>
      <c r="E351" s="178" t="s">
        <v>356</v>
      </c>
      <c r="F351" s="178" t="s">
        <v>346</v>
      </c>
      <c r="G351" s="178" t="s">
        <v>360</v>
      </c>
      <c r="H351" s="178" t="s">
        <v>338</v>
      </c>
      <c r="I351" s="10" t="s">
        <v>412</v>
      </c>
      <c r="J351" s="202">
        <f>K351+L351</f>
        <v>186795.5</v>
      </c>
      <c r="K351" s="202">
        <v>0</v>
      </c>
      <c r="L351" s="202">
        <v>186795.5</v>
      </c>
      <c r="M351" s="239"/>
      <c r="N351" s="239"/>
      <c r="O351" s="239"/>
      <c r="P351" s="202">
        <f>Q351+R351</f>
        <v>186795.5</v>
      </c>
      <c r="Q351" s="202">
        <f>K351+N351</f>
        <v>0</v>
      </c>
      <c r="R351" s="202">
        <f>L351+O351</f>
        <v>186795.5</v>
      </c>
      <c r="S351" s="202">
        <f>T351+U351</f>
        <v>60000</v>
      </c>
      <c r="T351" s="202">
        <v>0</v>
      </c>
      <c r="U351" s="202">
        <v>60000</v>
      </c>
      <c r="V351" s="239"/>
      <c r="W351" s="239"/>
      <c r="X351" s="239"/>
      <c r="Y351" s="204">
        <f>Z351+AA351</f>
        <v>60000</v>
      </c>
      <c r="Z351" s="204">
        <f t="shared" si="158"/>
        <v>0</v>
      </c>
      <c r="AA351" s="204">
        <f>U351+X351</f>
        <v>60000</v>
      </c>
      <c r="AB351" s="204"/>
      <c r="AC351" s="204"/>
      <c r="AD351" s="204"/>
      <c r="AE351" s="240"/>
      <c r="AF351" s="240"/>
      <c r="AG351" s="240"/>
      <c r="AH351" s="204"/>
      <c r="AI351" s="202"/>
      <c r="AJ351" s="205"/>
    </row>
    <row r="352" spans="1:36" ht="36.75" customHeight="1" x14ac:dyDescent="0.2">
      <c r="A352" s="19"/>
      <c r="B352" s="107" t="s">
        <v>884</v>
      </c>
      <c r="C352" s="107"/>
      <c r="D352" s="27"/>
      <c r="E352" s="27"/>
      <c r="F352" s="27"/>
      <c r="G352" s="27"/>
      <c r="H352" s="27"/>
      <c r="I352" s="10"/>
      <c r="J352" s="200">
        <f>J353+J354+J355+J356+J357</f>
        <v>197159.7</v>
      </c>
      <c r="K352" s="200">
        <f t="shared" ref="K352:AJ352" si="159">K353+K354+K355+K356+K357</f>
        <v>0</v>
      </c>
      <c r="L352" s="200">
        <f t="shared" si="159"/>
        <v>197159.7</v>
      </c>
      <c r="M352" s="238">
        <f t="shared" si="159"/>
        <v>0</v>
      </c>
      <c r="N352" s="238">
        <f t="shared" si="159"/>
        <v>0</v>
      </c>
      <c r="O352" s="238">
        <f t="shared" si="159"/>
        <v>0</v>
      </c>
      <c r="P352" s="200">
        <f t="shared" si="159"/>
        <v>197159.7</v>
      </c>
      <c r="Q352" s="200">
        <f t="shared" si="159"/>
        <v>0</v>
      </c>
      <c r="R352" s="200">
        <f t="shared" si="159"/>
        <v>197159.7</v>
      </c>
      <c r="S352" s="200">
        <f t="shared" si="159"/>
        <v>80000</v>
      </c>
      <c r="T352" s="200">
        <f t="shared" si="159"/>
        <v>0</v>
      </c>
      <c r="U352" s="200">
        <f t="shared" si="159"/>
        <v>80000</v>
      </c>
      <c r="V352" s="238">
        <f t="shared" si="159"/>
        <v>0</v>
      </c>
      <c r="W352" s="238">
        <f t="shared" si="159"/>
        <v>0</v>
      </c>
      <c r="X352" s="238">
        <f t="shared" si="159"/>
        <v>0</v>
      </c>
      <c r="Y352" s="200">
        <f t="shared" si="159"/>
        <v>80000</v>
      </c>
      <c r="Z352" s="200">
        <f t="shared" si="159"/>
        <v>0</v>
      </c>
      <c r="AA352" s="200">
        <f t="shared" si="159"/>
        <v>80000</v>
      </c>
      <c r="AB352" s="200">
        <f t="shared" si="159"/>
        <v>0</v>
      </c>
      <c r="AC352" s="200">
        <f t="shared" si="159"/>
        <v>0</v>
      </c>
      <c r="AD352" s="200">
        <f t="shared" si="159"/>
        <v>0</v>
      </c>
      <c r="AE352" s="238">
        <f t="shared" si="159"/>
        <v>0</v>
      </c>
      <c r="AF352" s="238">
        <f t="shared" si="159"/>
        <v>0</v>
      </c>
      <c r="AG352" s="238">
        <f t="shared" si="159"/>
        <v>0</v>
      </c>
      <c r="AH352" s="200">
        <f t="shared" si="159"/>
        <v>0</v>
      </c>
      <c r="AI352" s="200">
        <f t="shared" si="159"/>
        <v>0</v>
      </c>
      <c r="AJ352" s="201">
        <f t="shared" si="159"/>
        <v>0</v>
      </c>
    </row>
    <row r="353" spans="1:36" ht="33" x14ac:dyDescent="0.2">
      <c r="A353" s="258" t="s">
        <v>569</v>
      </c>
      <c r="B353" s="115" t="s">
        <v>474</v>
      </c>
      <c r="C353" s="105"/>
      <c r="D353" s="116" t="s">
        <v>327</v>
      </c>
      <c r="E353" s="116" t="s">
        <v>333</v>
      </c>
      <c r="F353" s="116" t="s">
        <v>329</v>
      </c>
      <c r="G353" s="116" t="s">
        <v>361</v>
      </c>
      <c r="H353" s="178" t="s">
        <v>338</v>
      </c>
      <c r="I353" s="10" t="s">
        <v>413</v>
      </c>
      <c r="J353" s="204">
        <f>K353+L353</f>
        <v>7100</v>
      </c>
      <c r="K353" s="204">
        <v>0</v>
      </c>
      <c r="L353" s="204">
        <v>7100</v>
      </c>
      <c r="M353" s="240"/>
      <c r="N353" s="240"/>
      <c r="O353" s="240"/>
      <c r="P353" s="202">
        <f>Q353+R353</f>
        <v>7100</v>
      </c>
      <c r="Q353" s="202">
        <f t="shared" ref="Q353:Q357" si="160">K353+N353</f>
        <v>0</v>
      </c>
      <c r="R353" s="202">
        <f>L353+O353</f>
        <v>7100</v>
      </c>
      <c r="S353" s="204"/>
      <c r="T353" s="204"/>
      <c r="U353" s="204"/>
      <c r="V353" s="240"/>
      <c r="W353" s="240"/>
      <c r="X353" s="240"/>
      <c r="Y353" s="204"/>
      <c r="Z353" s="204"/>
      <c r="AA353" s="204"/>
      <c r="AB353" s="204"/>
      <c r="AC353" s="204"/>
      <c r="AD353" s="204"/>
      <c r="AE353" s="240"/>
      <c r="AF353" s="240"/>
      <c r="AG353" s="240"/>
      <c r="AH353" s="204"/>
      <c r="AI353" s="204"/>
      <c r="AJ353" s="207"/>
    </row>
    <row r="354" spans="1:36" ht="34.5" customHeight="1" x14ac:dyDescent="0.2">
      <c r="A354" s="258" t="s">
        <v>570</v>
      </c>
      <c r="B354" s="115" t="s">
        <v>475</v>
      </c>
      <c r="C354" s="105"/>
      <c r="D354" s="116" t="s">
        <v>327</v>
      </c>
      <c r="E354" s="116" t="s">
        <v>369</v>
      </c>
      <c r="F354" s="116" t="s">
        <v>329</v>
      </c>
      <c r="G354" s="116" t="s">
        <v>361</v>
      </c>
      <c r="H354" s="178" t="s">
        <v>338</v>
      </c>
      <c r="I354" s="10" t="s">
        <v>413</v>
      </c>
      <c r="J354" s="204">
        <f t="shared" ref="J354:J357" si="161">K354+L354</f>
        <v>7200</v>
      </c>
      <c r="K354" s="204">
        <v>0</v>
      </c>
      <c r="L354" s="204">
        <v>7200</v>
      </c>
      <c r="M354" s="240"/>
      <c r="N354" s="240"/>
      <c r="O354" s="240"/>
      <c r="P354" s="202">
        <f t="shared" ref="P354:P357" si="162">Q354+R354</f>
        <v>7200</v>
      </c>
      <c r="Q354" s="202">
        <f t="shared" si="160"/>
        <v>0</v>
      </c>
      <c r="R354" s="202">
        <f t="shared" ref="R354:R357" si="163">L354+O354</f>
        <v>7200</v>
      </c>
      <c r="S354" s="204"/>
      <c r="T354" s="204"/>
      <c r="U354" s="204"/>
      <c r="V354" s="240"/>
      <c r="W354" s="240"/>
      <c r="X354" s="240"/>
      <c r="Y354" s="204"/>
      <c r="Z354" s="204"/>
      <c r="AA354" s="204"/>
      <c r="AB354" s="204"/>
      <c r="AC354" s="204"/>
      <c r="AD354" s="204"/>
      <c r="AE354" s="240"/>
      <c r="AF354" s="240"/>
      <c r="AG354" s="240"/>
      <c r="AH354" s="204"/>
      <c r="AI354" s="204"/>
      <c r="AJ354" s="207"/>
    </row>
    <row r="355" spans="1:36" ht="33" x14ac:dyDescent="0.2">
      <c r="A355" s="258" t="s">
        <v>571</v>
      </c>
      <c r="B355" s="115" t="s">
        <v>605</v>
      </c>
      <c r="C355" s="105"/>
      <c r="D355" s="116" t="s">
        <v>327</v>
      </c>
      <c r="E355" s="116" t="s">
        <v>328</v>
      </c>
      <c r="F355" s="116" t="s">
        <v>329</v>
      </c>
      <c r="G355" s="116" t="s">
        <v>361</v>
      </c>
      <c r="H355" s="178" t="s">
        <v>338</v>
      </c>
      <c r="I355" s="10">
        <v>2023</v>
      </c>
      <c r="J355" s="204">
        <f t="shared" si="161"/>
        <v>15500</v>
      </c>
      <c r="K355" s="204">
        <v>0</v>
      </c>
      <c r="L355" s="204">
        <v>15500</v>
      </c>
      <c r="M355" s="240"/>
      <c r="N355" s="240"/>
      <c r="O355" s="240"/>
      <c r="P355" s="202">
        <f t="shared" si="162"/>
        <v>15500</v>
      </c>
      <c r="Q355" s="202">
        <f t="shared" si="160"/>
        <v>0</v>
      </c>
      <c r="R355" s="202">
        <f t="shared" si="163"/>
        <v>15500</v>
      </c>
      <c r="S355" s="204"/>
      <c r="T355" s="204"/>
      <c r="U355" s="204"/>
      <c r="V355" s="240"/>
      <c r="W355" s="240"/>
      <c r="X355" s="240"/>
      <c r="Y355" s="204"/>
      <c r="Z355" s="204"/>
      <c r="AA355" s="204"/>
      <c r="AB355" s="204"/>
      <c r="AC355" s="204"/>
      <c r="AD355" s="204"/>
      <c r="AE355" s="240"/>
      <c r="AF355" s="240"/>
      <c r="AG355" s="240"/>
      <c r="AH355" s="204"/>
      <c r="AI355" s="204"/>
      <c r="AJ355" s="207"/>
    </row>
    <row r="356" spans="1:36" ht="33" x14ac:dyDescent="0.2">
      <c r="A356" s="258" t="s">
        <v>572</v>
      </c>
      <c r="B356" s="115" t="s">
        <v>476</v>
      </c>
      <c r="C356" s="105"/>
      <c r="D356" s="116" t="s">
        <v>327</v>
      </c>
      <c r="E356" s="116" t="s">
        <v>341</v>
      </c>
      <c r="F356" s="116" t="s">
        <v>329</v>
      </c>
      <c r="G356" s="116" t="s">
        <v>361</v>
      </c>
      <c r="H356" s="178" t="s">
        <v>338</v>
      </c>
      <c r="I356" s="10">
        <v>2023</v>
      </c>
      <c r="J356" s="204">
        <f t="shared" si="161"/>
        <v>11700</v>
      </c>
      <c r="K356" s="204">
        <v>0</v>
      </c>
      <c r="L356" s="204">
        <v>11700</v>
      </c>
      <c r="M356" s="240"/>
      <c r="N356" s="240"/>
      <c r="O356" s="240"/>
      <c r="P356" s="202">
        <f t="shared" si="162"/>
        <v>11700</v>
      </c>
      <c r="Q356" s="202">
        <f t="shared" si="160"/>
        <v>0</v>
      </c>
      <c r="R356" s="202">
        <f t="shared" si="163"/>
        <v>11700</v>
      </c>
      <c r="S356" s="204"/>
      <c r="T356" s="204"/>
      <c r="U356" s="204"/>
      <c r="V356" s="240"/>
      <c r="W356" s="240"/>
      <c r="X356" s="240"/>
      <c r="Y356" s="204"/>
      <c r="Z356" s="204"/>
      <c r="AA356" s="204"/>
      <c r="AB356" s="204"/>
      <c r="AC356" s="204"/>
      <c r="AD356" s="204"/>
      <c r="AE356" s="240"/>
      <c r="AF356" s="240"/>
      <c r="AG356" s="240"/>
      <c r="AH356" s="204"/>
      <c r="AI356" s="204"/>
      <c r="AJ356" s="207"/>
    </row>
    <row r="357" spans="1:36" ht="33" x14ac:dyDescent="0.2">
      <c r="A357" s="258" t="s">
        <v>573</v>
      </c>
      <c r="B357" s="105" t="s">
        <v>697</v>
      </c>
      <c r="C357" s="105"/>
      <c r="D357" s="178" t="s">
        <v>327</v>
      </c>
      <c r="E357" s="178" t="s">
        <v>356</v>
      </c>
      <c r="F357" s="178" t="s">
        <v>346</v>
      </c>
      <c r="G357" s="178" t="s">
        <v>361</v>
      </c>
      <c r="H357" s="178" t="s">
        <v>338</v>
      </c>
      <c r="I357" s="10" t="s">
        <v>411</v>
      </c>
      <c r="J357" s="204">
        <f t="shared" si="161"/>
        <v>155659.70000000001</v>
      </c>
      <c r="K357" s="204">
        <v>0</v>
      </c>
      <c r="L357" s="74">
        <v>155659.70000000001</v>
      </c>
      <c r="M357" s="239"/>
      <c r="N357" s="239"/>
      <c r="O357" s="239"/>
      <c r="P357" s="202">
        <f t="shared" si="162"/>
        <v>155659.70000000001</v>
      </c>
      <c r="Q357" s="202">
        <f t="shared" si="160"/>
        <v>0</v>
      </c>
      <c r="R357" s="202">
        <f t="shared" si="163"/>
        <v>155659.70000000001</v>
      </c>
      <c r="S357" s="202">
        <f>T357+U357</f>
        <v>80000</v>
      </c>
      <c r="T357" s="202">
        <v>0</v>
      </c>
      <c r="U357" s="202">
        <v>80000</v>
      </c>
      <c r="V357" s="239"/>
      <c r="W357" s="239"/>
      <c r="X357" s="239"/>
      <c r="Y357" s="204">
        <f>Z357+AA357</f>
        <v>80000</v>
      </c>
      <c r="Z357" s="202">
        <f>T357+W357</f>
        <v>0</v>
      </c>
      <c r="AA357" s="202">
        <f>U357+X357</f>
        <v>80000</v>
      </c>
      <c r="AB357" s="202"/>
      <c r="AC357" s="202"/>
      <c r="AD357" s="202"/>
      <c r="AE357" s="239"/>
      <c r="AF357" s="239"/>
      <c r="AG357" s="239"/>
      <c r="AH357" s="204"/>
      <c r="AI357" s="202"/>
      <c r="AJ357" s="205"/>
    </row>
    <row r="358" spans="1:36" ht="33" x14ac:dyDescent="0.2">
      <c r="A358" s="19"/>
      <c r="B358" s="107" t="s">
        <v>120</v>
      </c>
      <c r="C358" s="107"/>
      <c r="D358" s="27"/>
      <c r="E358" s="27"/>
      <c r="F358" s="27"/>
      <c r="G358" s="27"/>
      <c r="H358" s="27"/>
      <c r="I358" s="10"/>
      <c r="J358" s="200">
        <f>J359+J360</f>
        <v>364922.5</v>
      </c>
      <c r="K358" s="200">
        <f t="shared" ref="K358:AJ358" si="164">K359+K360</f>
        <v>0</v>
      </c>
      <c r="L358" s="200">
        <f t="shared" si="164"/>
        <v>364922.5</v>
      </c>
      <c r="M358" s="238">
        <f t="shared" si="164"/>
        <v>0</v>
      </c>
      <c r="N358" s="238">
        <f t="shared" si="164"/>
        <v>0</v>
      </c>
      <c r="O358" s="238">
        <f t="shared" si="164"/>
        <v>0</v>
      </c>
      <c r="P358" s="200">
        <f t="shared" si="164"/>
        <v>364922.5</v>
      </c>
      <c r="Q358" s="200">
        <f t="shared" si="164"/>
        <v>0</v>
      </c>
      <c r="R358" s="200">
        <f t="shared" si="164"/>
        <v>364922.5</v>
      </c>
      <c r="S358" s="200">
        <f t="shared" si="164"/>
        <v>0</v>
      </c>
      <c r="T358" s="200">
        <f t="shared" si="164"/>
        <v>0</v>
      </c>
      <c r="U358" s="200">
        <f t="shared" si="164"/>
        <v>0</v>
      </c>
      <c r="V358" s="238">
        <f t="shared" si="164"/>
        <v>0</v>
      </c>
      <c r="W358" s="238">
        <f t="shared" si="164"/>
        <v>0</v>
      </c>
      <c r="X358" s="238">
        <f t="shared" si="164"/>
        <v>0</v>
      </c>
      <c r="Y358" s="200">
        <f t="shared" si="164"/>
        <v>0</v>
      </c>
      <c r="Z358" s="200">
        <f t="shared" si="164"/>
        <v>0</v>
      </c>
      <c r="AA358" s="200">
        <f t="shared" si="164"/>
        <v>0</v>
      </c>
      <c r="AB358" s="200">
        <f t="shared" si="164"/>
        <v>0</v>
      </c>
      <c r="AC358" s="200">
        <f t="shared" si="164"/>
        <v>0</v>
      </c>
      <c r="AD358" s="200">
        <f t="shared" si="164"/>
        <v>0</v>
      </c>
      <c r="AE358" s="238">
        <f t="shared" si="164"/>
        <v>0</v>
      </c>
      <c r="AF358" s="238">
        <f t="shared" si="164"/>
        <v>0</v>
      </c>
      <c r="AG358" s="238">
        <f t="shared" si="164"/>
        <v>0</v>
      </c>
      <c r="AH358" s="200">
        <f t="shared" si="164"/>
        <v>0</v>
      </c>
      <c r="AI358" s="200">
        <f t="shared" si="164"/>
        <v>0</v>
      </c>
      <c r="AJ358" s="201">
        <f t="shared" si="164"/>
        <v>0</v>
      </c>
    </row>
    <row r="359" spans="1:36" ht="49.5" x14ac:dyDescent="0.2">
      <c r="A359" s="258" t="s">
        <v>574</v>
      </c>
      <c r="B359" s="105" t="s">
        <v>443</v>
      </c>
      <c r="C359" s="105"/>
      <c r="D359" s="178" t="s">
        <v>327</v>
      </c>
      <c r="E359" s="178" t="s">
        <v>356</v>
      </c>
      <c r="F359" s="178" t="s">
        <v>346</v>
      </c>
      <c r="G359" s="178" t="s">
        <v>784</v>
      </c>
      <c r="H359" s="178" t="s">
        <v>338</v>
      </c>
      <c r="I359" s="10" t="s">
        <v>413</v>
      </c>
      <c r="J359" s="74">
        <f>K359+L359</f>
        <v>352481.8</v>
      </c>
      <c r="K359" s="74">
        <v>0</v>
      </c>
      <c r="L359" s="74">
        <v>352481.8</v>
      </c>
      <c r="M359" s="239"/>
      <c r="N359" s="239"/>
      <c r="O359" s="239"/>
      <c r="P359" s="202">
        <f>Q359+R359</f>
        <v>352481.8</v>
      </c>
      <c r="Q359" s="202">
        <f>K359+N359</f>
        <v>0</v>
      </c>
      <c r="R359" s="202">
        <f>L359+O359</f>
        <v>352481.8</v>
      </c>
      <c r="S359" s="202"/>
      <c r="T359" s="202"/>
      <c r="U359" s="202"/>
      <c r="V359" s="239"/>
      <c r="W359" s="239"/>
      <c r="X359" s="239"/>
      <c r="Y359" s="204"/>
      <c r="Z359" s="202"/>
      <c r="AA359" s="202"/>
      <c r="AB359" s="202"/>
      <c r="AC359" s="202"/>
      <c r="AD359" s="202"/>
      <c r="AE359" s="239"/>
      <c r="AF359" s="239"/>
      <c r="AG359" s="239"/>
      <c r="AH359" s="204"/>
      <c r="AI359" s="202"/>
      <c r="AJ359" s="205"/>
    </row>
    <row r="360" spans="1:36" ht="66" x14ac:dyDescent="0.2">
      <c r="A360" s="258" t="s">
        <v>699</v>
      </c>
      <c r="B360" s="105" t="s">
        <v>885</v>
      </c>
      <c r="C360" s="105"/>
      <c r="D360" s="178" t="s">
        <v>327</v>
      </c>
      <c r="E360" s="178" t="s">
        <v>333</v>
      </c>
      <c r="F360" s="178" t="s">
        <v>329</v>
      </c>
      <c r="G360" s="178" t="s">
        <v>784</v>
      </c>
      <c r="H360" s="178" t="s">
        <v>338</v>
      </c>
      <c r="I360" s="10" t="s">
        <v>413</v>
      </c>
      <c r="J360" s="74">
        <f>K360+L360</f>
        <v>12440.7</v>
      </c>
      <c r="K360" s="74">
        <v>0</v>
      </c>
      <c r="L360" s="74">
        <v>12440.7</v>
      </c>
      <c r="M360" s="239"/>
      <c r="N360" s="239"/>
      <c r="O360" s="239"/>
      <c r="P360" s="202">
        <f>Q360+R360</f>
        <v>12440.7</v>
      </c>
      <c r="Q360" s="202">
        <f>K360+N360</f>
        <v>0</v>
      </c>
      <c r="R360" s="202">
        <f>L360+O360</f>
        <v>12440.7</v>
      </c>
      <c r="S360" s="202"/>
      <c r="T360" s="202"/>
      <c r="U360" s="202"/>
      <c r="V360" s="239"/>
      <c r="W360" s="239"/>
      <c r="X360" s="239"/>
      <c r="Y360" s="204"/>
      <c r="Z360" s="202"/>
      <c r="AA360" s="202"/>
      <c r="AB360" s="202"/>
      <c r="AC360" s="202"/>
      <c r="AD360" s="202"/>
      <c r="AE360" s="239"/>
      <c r="AF360" s="239"/>
      <c r="AG360" s="239"/>
      <c r="AH360" s="204"/>
      <c r="AI360" s="202"/>
      <c r="AJ360" s="205"/>
    </row>
    <row r="361" spans="1:36" s="5" customFormat="1" ht="35.25" customHeight="1" x14ac:dyDescent="0.2">
      <c r="A361" s="21"/>
      <c r="B361" s="107" t="s">
        <v>120</v>
      </c>
      <c r="C361" s="107"/>
      <c r="D361" s="27"/>
      <c r="E361" s="27"/>
      <c r="F361" s="27"/>
      <c r="G361" s="27"/>
      <c r="H361" s="27"/>
      <c r="I361" s="28"/>
      <c r="J361" s="22">
        <f>J362+J363+J364+J365</f>
        <v>58289.1</v>
      </c>
      <c r="K361" s="22">
        <f t="shared" ref="K361:AJ361" si="165">K362+K363+K364+K365</f>
        <v>0</v>
      </c>
      <c r="L361" s="22">
        <f t="shared" si="165"/>
        <v>58289.1</v>
      </c>
      <c r="M361" s="223">
        <f t="shared" si="165"/>
        <v>0</v>
      </c>
      <c r="N361" s="223">
        <f t="shared" si="165"/>
        <v>0</v>
      </c>
      <c r="O361" s="223">
        <f t="shared" si="165"/>
        <v>0</v>
      </c>
      <c r="P361" s="22">
        <f t="shared" si="165"/>
        <v>58289.1</v>
      </c>
      <c r="Q361" s="22">
        <f t="shared" si="165"/>
        <v>0</v>
      </c>
      <c r="R361" s="22">
        <f t="shared" si="165"/>
        <v>58289.1</v>
      </c>
      <c r="S361" s="22">
        <f t="shared" si="165"/>
        <v>459225</v>
      </c>
      <c r="T361" s="22">
        <f t="shared" si="165"/>
        <v>0</v>
      </c>
      <c r="U361" s="22">
        <f t="shared" si="165"/>
        <v>459225</v>
      </c>
      <c r="V361" s="223">
        <f t="shared" si="165"/>
        <v>0</v>
      </c>
      <c r="W361" s="223">
        <f t="shared" si="165"/>
        <v>0</v>
      </c>
      <c r="X361" s="223">
        <f t="shared" si="165"/>
        <v>0</v>
      </c>
      <c r="Y361" s="22">
        <f t="shared" si="165"/>
        <v>459225</v>
      </c>
      <c r="Z361" s="22">
        <f t="shared" si="165"/>
        <v>0</v>
      </c>
      <c r="AA361" s="22">
        <f t="shared" si="165"/>
        <v>459225</v>
      </c>
      <c r="AB361" s="22">
        <f t="shared" si="165"/>
        <v>100000</v>
      </c>
      <c r="AC361" s="22">
        <f t="shared" si="165"/>
        <v>0</v>
      </c>
      <c r="AD361" s="22">
        <f t="shared" si="165"/>
        <v>100000</v>
      </c>
      <c r="AE361" s="223">
        <f t="shared" si="165"/>
        <v>0</v>
      </c>
      <c r="AF361" s="223">
        <f t="shared" si="165"/>
        <v>0</v>
      </c>
      <c r="AG361" s="223">
        <f t="shared" si="165"/>
        <v>0</v>
      </c>
      <c r="AH361" s="22">
        <f t="shared" si="165"/>
        <v>100000</v>
      </c>
      <c r="AI361" s="22">
        <f t="shared" si="165"/>
        <v>0</v>
      </c>
      <c r="AJ361" s="23">
        <f t="shared" si="165"/>
        <v>100000</v>
      </c>
    </row>
    <row r="362" spans="1:36" ht="51.75" customHeight="1" x14ac:dyDescent="0.2">
      <c r="A362" s="258" t="s">
        <v>575</v>
      </c>
      <c r="B362" s="105" t="s">
        <v>886</v>
      </c>
      <c r="C362" s="105"/>
      <c r="D362" s="178" t="s">
        <v>327</v>
      </c>
      <c r="E362" s="178" t="s">
        <v>328</v>
      </c>
      <c r="F362" s="178" t="s">
        <v>342</v>
      </c>
      <c r="G362" s="178" t="s">
        <v>784</v>
      </c>
      <c r="H362" s="178" t="s">
        <v>338</v>
      </c>
      <c r="I362" s="10" t="s">
        <v>415</v>
      </c>
      <c r="J362" s="74"/>
      <c r="K362" s="74"/>
      <c r="L362" s="74"/>
      <c r="M362" s="239"/>
      <c r="N362" s="239"/>
      <c r="O362" s="239"/>
      <c r="P362" s="202"/>
      <c r="Q362" s="202"/>
      <c r="R362" s="202"/>
      <c r="S362" s="202">
        <f>T362+U362</f>
        <v>300000</v>
      </c>
      <c r="T362" s="202">
        <v>0</v>
      </c>
      <c r="U362" s="202">
        <v>300000</v>
      </c>
      <c r="V362" s="239"/>
      <c r="W362" s="239"/>
      <c r="X362" s="239"/>
      <c r="Y362" s="204">
        <f>Z362+AA362</f>
        <v>300000</v>
      </c>
      <c r="Z362" s="204">
        <f>T362+W362</f>
        <v>0</v>
      </c>
      <c r="AA362" s="204">
        <f>U362+X362</f>
        <v>300000</v>
      </c>
      <c r="AB362" s="204">
        <f>AC362+AD362</f>
        <v>100000</v>
      </c>
      <c r="AC362" s="202">
        <v>0</v>
      </c>
      <c r="AD362" s="204">
        <v>100000</v>
      </c>
      <c r="AE362" s="240"/>
      <c r="AF362" s="240"/>
      <c r="AG362" s="240"/>
      <c r="AH362" s="204">
        <f>AI362+AJ362</f>
        <v>100000</v>
      </c>
      <c r="AI362" s="202">
        <f>AC362+AF362</f>
        <v>0</v>
      </c>
      <c r="AJ362" s="205">
        <f>AD362+AG362</f>
        <v>100000</v>
      </c>
    </row>
    <row r="363" spans="1:36" ht="69" customHeight="1" x14ac:dyDescent="0.2">
      <c r="A363" s="258" t="s">
        <v>576</v>
      </c>
      <c r="B363" s="105" t="s">
        <v>887</v>
      </c>
      <c r="C363" s="105"/>
      <c r="D363" s="178" t="s">
        <v>327</v>
      </c>
      <c r="E363" s="178" t="s">
        <v>333</v>
      </c>
      <c r="F363" s="178" t="s">
        <v>329</v>
      </c>
      <c r="G363" s="178" t="s">
        <v>784</v>
      </c>
      <c r="H363" s="178" t="s">
        <v>338</v>
      </c>
      <c r="I363" s="10">
        <v>2024</v>
      </c>
      <c r="J363" s="74"/>
      <c r="K363" s="74"/>
      <c r="L363" s="74"/>
      <c r="M363" s="239"/>
      <c r="N363" s="239"/>
      <c r="O363" s="239"/>
      <c r="P363" s="202"/>
      <c r="Q363" s="202"/>
      <c r="R363" s="202"/>
      <c r="S363" s="202">
        <f>T363+U363</f>
        <v>84280</v>
      </c>
      <c r="T363" s="202">
        <v>0</v>
      </c>
      <c r="U363" s="202">
        <v>84280</v>
      </c>
      <c r="V363" s="239"/>
      <c r="W363" s="239"/>
      <c r="X363" s="239"/>
      <c r="Y363" s="204">
        <f t="shared" ref="Y363:AA364" si="166">S363+V363</f>
        <v>84280</v>
      </c>
      <c r="Z363" s="204">
        <f t="shared" si="166"/>
        <v>0</v>
      </c>
      <c r="AA363" s="204">
        <f t="shared" si="166"/>
        <v>84280</v>
      </c>
      <c r="AB363" s="204"/>
      <c r="AC363" s="204"/>
      <c r="AD363" s="204"/>
      <c r="AE363" s="240"/>
      <c r="AF363" s="240"/>
      <c r="AG363" s="240"/>
      <c r="AH363" s="204"/>
      <c r="AI363" s="202"/>
      <c r="AJ363" s="205"/>
    </row>
    <row r="364" spans="1:36" ht="66.75" customHeight="1" x14ac:dyDescent="0.2">
      <c r="A364" s="258" t="s">
        <v>577</v>
      </c>
      <c r="B364" s="105" t="s">
        <v>888</v>
      </c>
      <c r="C364" s="105"/>
      <c r="D364" s="178" t="s">
        <v>327</v>
      </c>
      <c r="E364" s="178" t="s">
        <v>333</v>
      </c>
      <c r="F364" s="178" t="s">
        <v>329</v>
      </c>
      <c r="G364" s="178" t="s">
        <v>784</v>
      </c>
      <c r="H364" s="178" t="s">
        <v>338</v>
      </c>
      <c r="I364" s="10">
        <v>2024</v>
      </c>
      <c r="J364" s="74"/>
      <c r="K364" s="74"/>
      <c r="L364" s="74"/>
      <c r="M364" s="239"/>
      <c r="N364" s="239"/>
      <c r="O364" s="239"/>
      <c r="P364" s="202"/>
      <c r="Q364" s="202"/>
      <c r="R364" s="202"/>
      <c r="S364" s="202">
        <f>T364+U364</f>
        <v>74945</v>
      </c>
      <c r="T364" s="202">
        <v>0</v>
      </c>
      <c r="U364" s="202">
        <v>74945</v>
      </c>
      <c r="V364" s="239"/>
      <c r="W364" s="239"/>
      <c r="X364" s="239"/>
      <c r="Y364" s="204">
        <f t="shared" si="166"/>
        <v>74945</v>
      </c>
      <c r="Z364" s="204">
        <f t="shared" si="166"/>
        <v>0</v>
      </c>
      <c r="AA364" s="204">
        <f t="shared" si="166"/>
        <v>74945</v>
      </c>
      <c r="AB364" s="204"/>
      <c r="AC364" s="204"/>
      <c r="AD364" s="204"/>
      <c r="AE364" s="240"/>
      <c r="AF364" s="240"/>
      <c r="AG364" s="240"/>
      <c r="AH364" s="204"/>
      <c r="AI364" s="202"/>
      <c r="AJ364" s="205"/>
    </row>
    <row r="365" spans="1:36" ht="66" customHeight="1" x14ac:dyDescent="0.2">
      <c r="A365" s="258" t="s">
        <v>578</v>
      </c>
      <c r="B365" s="105" t="s">
        <v>889</v>
      </c>
      <c r="C365" s="105"/>
      <c r="D365" s="178" t="s">
        <v>327</v>
      </c>
      <c r="E365" s="178" t="s">
        <v>356</v>
      </c>
      <c r="F365" s="178" t="s">
        <v>346</v>
      </c>
      <c r="G365" s="178" t="s">
        <v>784</v>
      </c>
      <c r="H365" s="178" t="s">
        <v>338</v>
      </c>
      <c r="I365" s="10" t="s">
        <v>413</v>
      </c>
      <c r="J365" s="74">
        <f>K365+L365</f>
        <v>58289.1</v>
      </c>
      <c r="K365" s="74">
        <v>0</v>
      </c>
      <c r="L365" s="74">
        <v>58289.1</v>
      </c>
      <c r="M365" s="239"/>
      <c r="N365" s="239"/>
      <c r="O365" s="239"/>
      <c r="P365" s="202">
        <f>Q365+R365</f>
        <v>58289.1</v>
      </c>
      <c r="Q365" s="202">
        <f>K365+N365</f>
        <v>0</v>
      </c>
      <c r="R365" s="202">
        <f>L365+O365</f>
        <v>58289.1</v>
      </c>
      <c r="S365" s="202"/>
      <c r="T365" s="202"/>
      <c r="U365" s="202"/>
      <c r="V365" s="239"/>
      <c r="W365" s="239"/>
      <c r="X365" s="239"/>
      <c r="Y365" s="204"/>
      <c r="Z365" s="202"/>
      <c r="AA365" s="202"/>
      <c r="AB365" s="202"/>
      <c r="AC365" s="202"/>
      <c r="AD365" s="202"/>
      <c r="AE365" s="239"/>
      <c r="AF365" s="239"/>
      <c r="AG365" s="239"/>
      <c r="AH365" s="204"/>
      <c r="AI365" s="202"/>
      <c r="AJ365" s="205"/>
    </row>
    <row r="366" spans="1:36" ht="50.25" customHeight="1" x14ac:dyDescent="0.2">
      <c r="A366" s="19"/>
      <c r="B366" s="107" t="s">
        <v>477</v>
      </c>
      <c r="C366" s="107"/>
      <c r="D366" s="27"/>
      <c r="E366" s="27"/>
      <c r="F366" s="27"/>
      <c r="G366" s="27"/>
      <c r="H366" s="27"/>
      <c r="I366" s="10"/>
      <c r="J366" s="200">
        <f>J367+J368+J369+J370+J371+J372+J373</f>
        <v>133256.29999999999</v>
      </c>
      <c r="K366" s="200">
        <f t="shared" ref="K366:AJ366" si="167">K367+K368+K369+K370+K371+K372+K373</f>
        <v>0</v>
      </c>
      <c r="L366" s="200">
        <f t="shared" si="167"/>
        <v>133256.29999999999</v>
      </c>
      <c r="M366" s="238">
        <f t="shared" si="167"/>
        <v>0</v>
      </c>
      <c r="N366" s="238">
        <f t="shared" si="167"/>
        <v>0</v>
      </c>
      <c r="O366" s="238">
        <f t="shared" si="167"/>
        <v>0</v>
      </c>
      <c r="P366" s="200">
        <f t="shared" si="167"/>
        <v>133256.29999999999</v>
      </c>
      <c r="Q366" s="200">
        <f t="shared" si="167"/>
        <v>0</v>
      </c>
      <c r="R366" s="200">
        <f t="shared" si="167"/>
        <v>133256.29999999999</v>
      </c>
      <c r="S366" s="200">
        <f t="shared" si="167"/>
        <v>95212</v>
      </c>
      <c r="T366" s="200">
        <f t="shared" si="167"/>
        <v>0</v>
      </c>
      <c r="U366" s="200">
        <f t="shared" si="167"/>
        <v>95212</v>
      </c>
      <c r="V366" s="238">
        <f t="shared" si="167"/>
        <v>0</v>
      </c>
      <c r="W366" s="238">
        <f t="shared" si="167"/>
        <v>0</v>
      </c>
      <c r="X366" s="238">
        <f t="shared" si="167"/>
        <v>0</v>
      </c>
      <c r="Y366" s="200">
        <f t="shared" si="167"/>
        <v>95212</v>
      </c>
      <c r="Z366" s="200">
        <f t="shared" si="167"/>
        <v>0</v>
      </c>
      <c r="AA366" s="200">
        <f t="shared" si="167"/>
        <v>95212</v>
      </c>
      <c r="AB366" s="200">
        <f t="shared" si="167"/>
        <v>63475</v>
      </c>
      <c r="AC366" s="200">
        <f t="shared" si="167"/>
        <v>0</v>
      </c>
      <c r="AD366" s="200">
        <f t="shared" si="167"/>
        <v>63475</v>
      </c>
      <c r="AE366" s="238">
        <f t="shared" si="167"/>
        <v>0</v>
      </c>
      <c r="AF366" s="238">
        <f t="shared" si="167"/>
        <v>0</v>
      </c>
      <c r="AG366" s="238">
        <f t="shared" si="167"/>
        <v>0</v>
      </c>
      <c r="AH366" s="200">
        <f t="shared" si="167"/>
        <v>63475</v>
      </c>
      <c r="AI366" s="200">
        <f t="shared" si="167"/>
        <v>0</v>
      </c>
      <c r="AJ366" s="201">
        <f t="shared" si="167"/>
        <v>63475</v>
      </c>
    </row>
    <row r="367" spans="1:36" ht="65.25" customHeight="1" x14ac:dyDescent="0.2">
      <c r="A367" s="258" t="s">
        <v>700</v>
      </c>
      <c r="B367" s="105" t="s">
        <v>890</v>
      </c>
      <c r="C367" s="105"/>
      <c r="D367" s="178" t="s">
        <v>327</v>
      </c>
      <c r="E367" s="178" t="s">
        <v>328</v>
      </c>
      <c r="F367" s="178" t="s">
        <v>342</v>
      </c>
      <c r="G367" s="178" t="s">
        <v>785</v>
      </c>
      <c r="H367" s="178" t="s">
        <v>338</v>
      </c>
      <c r="I367" s="10" t="s">
        <v>415</v>
      </c>
      <c r="J367" s="74"/>
      <c r="K367" s="74"/>
      <c r="L367" s="74"/>
      <c r="M367" s="239"/>
      <c r="N367" s="239"/>
      <c r="O367" s="239"/>
      <c r="P367" s="202"/>
      <c r="Q367" s="202"/>
      <c r="R367" s="202"/>
      <c r="S367" s="202">
        <f>T367+U367</f>
        <v>95212</v>
      </c>
      <c r="T367" s="202">
        <v>0</v>
      </c>
      <c r="U367" s="202">
        <v>95212</v>
      </c>
      <c r="V367" s="239"/>
      <c r="W367" s="239"/>
      <c r="X367" s="239"/>
      <c r="Y367" s="204">
        <f>Z367+AA367</f>
        <v>95212</v>
      </c>
      <c r="Z367" s="202">
        <f>T367+W367</f>
        <v>0</v>
      </c>
      <c r="AA367" s="202">
        <f>U367+X367</f>
        <v>95212</v>
      </c>
      <c r="AB367" s="202">
        <f>AC367+AD367</f>
        <v>63475</v>
      </c>
      <c r="AC367" s="202">
        <v>0</v>
      </c>
      <c r="AD367" s="205">
        <v>63475</v>
      </c>
      <c r="AE367" s="239"/>
      <c r="AF367" s="239"/>
      <c r="AG367" s="239"/>
      <c r="AH367" s="204">
        <f>AI367+AJ367</f>
        <v>63475</v>
      </c>
      <c r="AI367" s="202">
        <f>AC367+AF367</f>
        <v>0</v>
      </c>
      <c r="AJ367" s="205">
        <f>AD367+AG367</f>
        <v>63475</v>
      </c>
    </row>
    <row r="368" spans="1:36" ht="51.75" customHeight="1" x14ac:dyDescent="0.2">
      <c r="A368" s="258" t="s">
        <v>579</v>
      </c>
      <c r="B368" s="115" t="s">
        <v>478</v>
      </c>
      <c r="C368" s="105"/>
      <c r="D368" s="178" t="s">
        <v>327</v>
      </c>
      <c r="E368" s="178" t="s">
        <v>333</v>
      </c>
      <c r="F368" s="178" t="s">
        <v>329</v>
      </c>
      <c r="G368" s="178" t="s">
        <v>785</v>
      </c>
      <c r="H368" s="178" t="s">
        <v>338</v>
      </c>
      <c r="I368" s="10" t="s">
        <v>413</v>
      </c>
      <c r="J368" s="74">
        <f>K368+L368</f>
        <v>10737.1</v>
      </c>
      <c r="K368" s="74">
        <v>0</v>
      </c>
      <c r="L368" s="74">
        <v>10737.1</v>
      </c>
      <c r="M368" s="239"/>
      <c r="N368" s="239"/>
      <c r="O368" s="239"/>
      <c r="P368" s="202">
        <f>Q368+R368</f>
        <v>10737.1</v>
      </c>
      <c r="Q368" s="202">
        <f>K368+N368</f>
        <v>0</v>
      </c>
      <c r="R368" s="202">
        <f t="shared" ref="R368:R373" si="168">L368+O368</f>
        <v>10737.1</v>
      </c>
      <c r="S368" s="202"/>
      <c r="T368" s="202"/>
      <c r="U368" s="202"/>
      <c r="V368" s="239"/>
      <c r="W368" s="239"/>
      <c r="X368" s="239"/>
      <c r="Y368" s="204"/>
      <c r="Z368" s="202"/>
      <c r="AA368" s="202"/>
      <c r="AB368" s="202"/>
      <c r="AC368" s="202"/>
      <c r="AD368" s="202"/>
      <c r="AE368" s="239"/>
      <c r="AF368" s="239"/>
      <c r="AG368" s="239"/>
      <c r="AH368" s="204"/>
      <c r="AI368" s="202"/>
      <c r="AJ368" s="205"/>
    </row>
    <row r="369" spans="1:36" ht="50.25" customHeight="1" x14ac:dyDescent="0.2">
      <c r="A369" s="258" t="s">
        <v>580</v>
      </c>
      <c r="B369" s="115" t="s">
        <v>479</v>
      </c>
      <c r="C369" s="105"/>
      <c r="D369" s="178" t="s">
        <v>327</v>
      </c>
      <c r="E369" s="178" t="s">
        <v>333</v>
      </c>
      <c r="F369" s="178" t="s">
        <v>329</v>
      </c>
      <c r="G369" s="178" t="s">
        <v>785</v>
      </c>
      <c r="H369" s="178" t="s">
        <v>338</v>
      </c>
      <c r="I369" s="10">
        <v>2023</v>
      </c>
      <c r="J369" s="74">
        <f t="shared" ref="J369:J373" si="169">K369+L369</f>
        <v>17308.2</v>
      </c>
      <c r="K369" s="74">
        <v>0</v>
      </c>
      <c r="L369" s="74">
        <v>17308.2</v>
      </c>
      <c r="M369" s="239"/>
      <c r="N369" s="239"/>
      <c r="O369" s="239"/>
      <c r="P369" s="202">
        <f t="shared" ref="P369:P373" si="170">Q369+R369</f>
        <v>17308.2</v>
      </c>
      <c r="Q369" s="202">
        <f t="shared" ref="Q369:Q373" si="171">K369+N369</f>
        <v>0</v>
      </c>
      <c r="R369" s="202">
        <f t="shared" si="168"/>
        <v>17308.2</v>
      </c>
      <c r="S369" s="202"/>
      <c r="T369" s="202"/>
      <c r="U369" s="202"/>
      <c r="V369" s="239"/>
      <c r="W369" s="239"/>
      <c r="X369" s="239"/>
      <c r="Y369" s="204"/>
      <c r="Z369" s="202"/>
      <c r="AA369" s="202"/>
      <c r="AB369" s="202"/>
      <c r="AC369" s="202"/>
      <c r="AD369" s="202"/>
      <c r="AE369" s="239"/>
      <c r="AF369" s="239"/>
      <c r="AG369" s="239"/>
      <c r="AH369" s="204"/>
      <c r="AI369" s="202"/>
      <c r="AJ369" s="205"/>
    </row>
    <row r="370" spans="1:36" ht="69.75" customHeight="1" x14ac:dyDescent="0.2">
      <c r="A370" s="258" t="s">
        <v>581</v>
      </c>
      <c r="B370" s="115" t="s">
        <v>480</v>
      </c>
      <c r="C370" s="105"/>
      <c r="D370" s="178" t="s">
        <v>327</v>
      </c>
      <c r="E370" s="178" t="s">
        <v>333</v>
      </c>
      <c r="F370" s="178" t="s">
        <v>329</v>
      </c>
      <c r="G370" s="178" t="s">
        <v>785</v>
      </c>
      <c r="H370" s="178" t="s">
        <v>338</v>
      </c>
      <c r="I370" s="10">
        <v>2023</v>
      </c>
      <c r="J370" s="74">
        <f t="shared" si="169"/>
        <v>2286</v>
      </c>
      <c r="K370" s="74">
        <v>0</v>
      </c>
      <c r="L370" s="74">
        <v>2286</v>
      </c>
      <c r="M370" s="239"/>
      <c r="N370" s="239"/>
      <c r="O370" s="239"/>
      <c r="P370" s="202">
        <f t="shared" si="170"/>
        <v>2286</v>
      </c>
      <c r="Q370" s="202">
        <f t="shared" si="171"/>
        <v>0</v>
      </c>
      <c r="R370" s="202">
        <f t="shared" si="168"/>
        <v>2286</v>
      </c>
      <c r="S370" s="202"/>
      <c r="T370" s="202"/>
      <c r="U370" s="202"/>
      <c r="V370" s="239"/>
      <c r="W370" s="239"/>
      <c r="X370" s="239"/>
      <c r="Y370" s="204"/>
      <c r="Z370" s="202"/>
      <c r="AA370" s="202"/>
      <c r="AB370" s="202"/>
      <c r="AC370" s="202"/>
      <c r="AD370" s="202"/>
      <c r="AE370" s="239"/>
      <c r="AF370" s="239"/>
      <c r="AG370" s="239"/>
      <c r="AH370" s="204"/>
      <c r="AI370" s="202"/>
      <c r="AJ370" s="205"/>
    </row>
    <row r="371" spans="1:36" ht="97.5" customHeight="1" x14ac:dyDescent="0.2">
      <c r="A371" s="258" t="s">
        <v>582</v>
      </c>
      <c r="B371" s="115" t="s">
        <v>481</v>
      </c>
      <c r="C371" s="105"/>
      <c r="D371" s="178" t="s">
        <v>327</v>
      </c>
      <c r="E371" s="178" t="s">
        <v>333</v>
      </c>
      <c r="F371" s="178" t="s">
        <v>329</v>
      </c>
      <c r="G371" s="178" t="s">
        <v>785</v>
      </c>
      <c r="H371" s="178" t="s">
        <v>338</v>
      </c>
      <c r="I371" s="10">
        <v>2023</v>
      </c>
      <c r="J371" s="74">
        <f t="shared" si="169"/>
        <v>4076</v>
      </c>
      <c r="K371" s="74">
        <v>0</v>
      </c>
      <c r="L371" s="74">
        <v>4076</v>
      </c>
      <c r="M371" s="239"/>
      <c r="N371" s="239"/>
      <c r="O371" s="239"/>
      <c r="P371" s="202">
        <f t="shared" si="170"/>
        <v>4076</v>
      </c>
      <c r="Q371" s="202">
        <f t="shared" si="171"/>
        <v>0</v>
      </c>
      <c r="R371" s="202">
        <f t="shared" si="168"/>
        <v>4076</v>
      </c>
      <c r="S371" s="202"/>
      <c r="T371" s="202"/>
      <c r="U371" s="202"/>
      <c r="V371" s="239"/>
      <c r="W371" s="239"/>
      <c r="X371" s="239"/>
      <c r="Y371" s="204"/>
      <c r="Z371" s="202"/>
      <c r="AA371" s="202"/>
      <c r="AB371" s="202"/>
      <c r="AC371" s="202"/>
      <c r="AD371" s="202"/>
      <c r="AE371" s="239"/>
      <c r="AF371" s="239"/>
      <c r="AG371" s="239"/>
      <c r="AH371" s="204"/>
      <c r="AI371" s="202"/>
      <c r="AJ371" s="205"/>
    </row>
    <row r="372" spans="1:36" ht="100.5" customHeight="1" x14ac:dyDescent="0.2">
      <c r="A372" s="258" t="s">
        <v>583</v>
      </c>
      <c r="B372" s="115" t="s">
        <v>482</v>
      </c>
      <c r="C372" s="105"/>
      <c r="D372" s="178" t="s">
        <v>327</v>
      </c>
      <c r="E372" s="178" t="s">
        <v>333</v>
      </c>
      <c r="F372" s="178" t="s">
        <v>329</v>
      </c>
      <c r="G372" s="178" t="s">
        <v>785</v>
      </c>
      <c r="H372" s="178" t="s">
        <v>338</v>
      </c>
      <c r="I372" s="10">
        <v>2023</v>
      </c>
      <c r="J372" s="74">
        <f t="shared" si="169"/>
        <v>54558.8</v>
      </c>
      <c r="K372" s="74">
        <v>0</v>
      </c>
      <c r="L372" s="74">
        <v>54558.8</v>
      </c>
      <c r="M372" s="239"/>
      <c r="N372" s="239"/>
      <c r="O372" s="239"/>
      <c r="P372" s="202">
        <f t="shared" si="170"/>
        <v>54558.8</v>
      </c>
      <c r="Q372" s="202">
        <f t="shared" si="171"/>
        <v>0</v>
      </c>
      <c r="R372" s="202">
        <f t="shared" si="168"/>
        <v>54558.8</v>
      </c>
      <c r="S372" s="202"/>
      <c r="T372" s="202"/>
      <c r="U372" s="202"/>
      <c r="V372" s="239"/>
      <c r="W372" s="239"/>
      <c r="X372" s="239"/>
      <c r="Y372" s="204"/>
      <c r="Z372" s="202"/>
      <c r="AA372" s="202"/>
      <c r="AB372" s="202"/>
      <c r="AC372" s="202"/>
      <c r="AD372" s="202"/>
      <c r="AE372" s="239"/>
      <c r="AF372" s="239"/>
      <c r="AG372" s="239"/>
      <c r="AH372" s="204"/>
      <c r="AI372" s="202"/>
      <c r="AJ372" s="205"/>
    </row>
    <row r="373" spans="1:36" ht="66" customHeight="1" x14ac:dyDescent="0.2">
      <c r="A373" s="258" t="s">
        <v>649</v>
      </c>
      <c r="B373" s="115" t="s">
        <v>836</v>
      </c>
      <c r="C373" s="105"/>
      <c r="D373" s="178" t="s">
        <v>327</v>
      </c>
      <c r="E373" s="178" t="s">
        <v>333</v>
      </c>
      <c r="F373" s="178" t="s">
        <v>329</v>
      </c>
      <c r="G373" s="178" t="s">
        <v>785</v>
      </c>
      <c r="H373" s="178" t="s">
        <v>338</v>
      </c>
      <c r="I373" s="10">
        <v>2023</v>
      </c>
      <c r="J373" s="74">
        <f t="shared" si="169"/>
        <v>44290.2</v>
      </c>
      <c r="K373" s="74">
        <v>0</v>
      </c>
      <c r="L373" s="74">
        <v>44290.2</v>
      </c>
      <c r="M373" s="239"/>
      <c r="N373" s="239"/>
      <c r="O373" s="239"/>
      <c r="P373" s="202">
        <f t="shared" si="170"/>
        <v>44290.2</v>
      </c>
      <c r="Q373" s="202">
        <f t="shared" si="171"/>
        <v>0</v>
      </c>
      <c r="R373" s="202">
        <f t="shared" si="168"/>
        <v>44290.2</v>
      </c>
      <c r="S373" s="202"/>
      <c r="T373" s="202"/>
      <c r="U373" s="202"/>
      <c r="V373" s="239"/>
      <c r="W373" s="239"/>
      <c r="X373" s="239"/>
      <c r="Y373" s="204"/>
      <c r="Z373" s="202"/>
      <c r="AA373" s="202"/>
      <c r="AB373" s="202"/>
      <c r="AC373" s="202"/>
      <c r="AD373" s="202"/>
      <c r="AE373" s="239"/>
      <c r="AF373" s="239"/>
      <c r="AG373" s="239"/>
      <c r="AH373" s="204"/>
      <c r="AI373" s="202"/>
      <c r="AJ373" s="205"/>
    </row>
    <row r="374" spans="1:36" ht="54" customHeight="1" x14ac:dyDescent="0.2">
      <c r="A374" s="19"/>
      <c r="B374" s="107" t="s">
        <v>891</v>
      </c>
      <c r="C374" s="107"/>
      <c r="D374" s="27"/>
      <c r="E374" s="27"/>
      <c r="F374" s="27"/>
      <c r="G374" s="27"/>
      <c r="H374" s="27"/>
      <c r="I374" s="10"/>
      <c r="J374" s="200">
        <f>J375+J376</f>
        <v>0</v>
      </c>
      <c r="K374" s="200">
        <f t="shared" ref="K374:AJ374" si="172">K375+K376</f>
        <v>0</v>
      </c>
      <c r="L374" s="200">
        <f t="shared" si="172"/>
        <v>0</v>
      </c>
      <c r="M374" s="238">
        <f t="shared" si="172"/>
        <v>3631.2</v>
      </c>
      <c r="N374" s="238">
        <f t="shared" si="172"/>
        <v>0</v>
      </c>
      <c r="O374" s="238">
        <f t="shared" si="172"/>
        <v>3631.2</v>
      </c>
      <c r="P374" s="200">
        <f t="shared" si="172"/>
        <v>3631.2</v>
      </c>
      <c r="Q374" s="200">
        <f t="shared" si="172"/>
        <v>0</v>
      </c>
      <c r="R374" s="200">
        <f t="shared" si="172"/>
        <v>3631.2</v>
      </c>
      <c r="S374" s="200">
        <f t="shared" si="172"/>
        <v>195000</v>
      </c>
      <c r="T374" s="200">
        <f t="shared" si="172"/>
        <v>0</v>
      </c>
      <c r="U374" s="200">
        <f t="shared" si="172"/>
        <v>195000</v>
      </c>
      <c r="V374" s="238">
        <f t="shared" si="172"/>
        <v>0</v>
      </c>
      <c r="W374" s="238">
        <f t="shared" si="172"/>
        <v>0</v>
      </c>
      <c r="X374" s="238">
        <f t="shared" si="172"/>
        <v>0</v>
      </c>
      <c r="Y374" s="200">
        <f t="shared" si="172"/>
        <v>195000</v>
      </c>
      <c r="Z374" s="200">
        <f t="shared" si="172"/>
        <v>0</v>
      </c>
      <c r="AA374" s="200">
        <f t="shared" si="172"/>
        <v>195000</v>
      </c>
      <c r="AB374" s="200">
        <f t="shared" si="172"/>
        <v>0</v>
      </c>
      <c r="AC374" s="200">
        <f t="shared" si="172"/>
        <v>0</v>
      </c>
      <c r="AD374" s="200">
        <f t="shared" si="172"/>
        <v>0</v>
      </c>
      <c r="AE374" s="238">
        <f t="shared" si="172"/>
        <v>0</v>
      </c>
      <c r="AF374" s="238">
        <f t="shared" si="172"/>
        <v>0</v>
      </c>
      <c r="AG374" s="238">
        <f t="shared" si="172"/>
        <v>0</v>
      </c>
      <c r="AH374" s="200">
        <f t="shared" si="172"/>
        <v>0</v>
      </c>
      <c r="AI374" s="200">
        <f t="shared" si="172"/>
        <v>0</v>
      </c>
      <c r="AJ374" s="201">
        <f t="shared" si="172"/>
        <v>0</v>
      </c>
    </row>
    <row r="375" spans="1:36" ht="49.5" customHeight="1" x14ac:dyDescent="0.2">
      <c r="A375" s="258" t="s">
        <v>584</v>
      </c>
      <c r="B375" s="105" t="s">
        <v>483</v>
      </c>
      <c r="C375" s="105"/>
      <c r="D375" s="178" t="s">
        <v>327</v>
      </c>
      <c r="E375" s="178" t="s">
        <v>328</v>
      </c>
      <c r="F375" s="178" t="s">
        <v>342</v>
      </c>
      <c r="G375" s="178" t="s">
        <v>635</v>
      </c>
      <c r="H375" s="178" t="s">
        <v>338</v>
      </c>
      <c r="I375" s="10">
        <v>2024</v>
      </c>
      <c r="J375" s="74"/>
      <c r="K375" s="74"/>
      <c r="L375" s="74"/>
      <c r="M375" s="239"/>
      <c r="N375" s="239"/>
      <c r="O375" s="239"/>
      <c r="P375" s="202"/>
      <c r="Q375" s="202"/>
      <c r="R375" s="202"/>
      <c r="S375" s="202">
        <f>T375+U375</f>
        <v>195000</v>
      </c>
      <c r="T375" s="202">
        <v>0</v>
      </c>
      <c r="U375" s="202">
        <v>195000</v>
      </c>
      <c r="V375" s="239"/>
      <c r="W375" s="239"/>
      <c r="X375" s="239"/>
      <c r="Y375" s="204">
        <f>Z375+AA375</f>
        <v>195000</v>
      </c>
      <c r="Z375" s="204">
        <f>T375+W375</f>
        <v>0</v>
      </c>
      <c r="AA375" s="204">
        <f>U375+X375</f>
        <v>195000</v>
      </c>
      <c r="AB375" s="204"/>
      <c r="AC375" s="204"/>
      <c r="AD375" s="204"/>
      <c r="AE375" s="240"/>
      <c r="AF375" s="240"/>
      <c r="AG375" s="240"/>
      <c r="AH375" s="204"/>
      <c r="AI375" s="202"/>
      <c r="AJ375" s="205"/>
    </row>
    <row r="376" spans="1:36" ht="99.75" customHeight="1" x14ac:dyDescent="0.2">
      <c r="A376" s="258" t="s">
        <v>585</v>
      </c>
      <c r="B376" s="105" t="s">
        <v>892</v>
      </c>
      <c r="C376" s="105"/>
      <c r="D376" s="178" t="s">
        <v>327</v>
      </c>
      <c r="E376" s="178" t="s">
        <v>356</v>
      </c>
      <c r="F376" s="178" t="s">
        <v>346</v>
      </c>
      <c r="G376" s="178" t="s">
        <v>635</v>
      </c>
      <c r="H376" s="178" t="s">
        <v>338</v>
      </c>
      <c r="I376" s="10">
        <v>2023</v>
      </c>
      <c r="J376" s="74"/>
      <c r="K376" s="74"/>
      <c r="L376" s="74"/>
      <c r="M376" s="239">
        <f>N376+O376</f>
        <v>3631.2</v>
      </c>
      <c r="N376" s="239">
        <v>0</v>
      </c>
      <c r="O376" s="239">
        <v>3631.2</v>
      </c>
      <c r="P376" s="202">
        <f>Q376+R376</f>
        <v>3631.2</v>
      </c>
      <c r="Q376" s="202">
        <f>K376+N376</f>
        <v>0</v>
      </c>
      <c r="R376" s="202">
        <f>L376+O376</f>
        <v>3631.2</v>
      </c>
      <c r="S376" s="202"/>
      <c r="T376" s="202"/>
      <c r="U376" s="202"/>
      <c r="V376" s="239"/>
      <c r="W376" s="239"/>
      <c r="X376" s="239"/>
      <c r="Y376" s="204"/>
      <c r="Z376" s="204"/>
      <c r="AA376" s="204"/>
      <c r="AB376" s="204"/>
      <c r="AC376" s="204"/>
      <c r="AD376" s="204"/>
      <c r="AE376" s="240"/>
      <c r="AF376" s="240"/>
      <c r="AG376" s="240"/>
      <c r="AH376" s="204"/>
      <c r="AI376" s="202"/>
      <c r="AJ376" s="205"/>
    </row>
    <row r="377" spans="1:36" ht="49.5" x14ac:dyDescent="0.2">
      <c r="A377" s="21"/>
      <c r="B377" s="117" t="s">
        <v>295</v>
      </c>
      <c r="C377" s="118"/>
      <c r="D377" s="21"/>
      <c r="E377" s="21"/>
      <c r="F377" s="21"/>
      <c r="G377" s="21"/>
      <c r="H377" s="21"/>
      <c r="I377" s="10"/>
      <c r="J377" s="22"/>
      <c r="K377" s="22"/>
      <c r="L377" s="22"/>
      <c r="M377" s="223"/>
      <c r="N377" s="223"/>
      <c r="O377" s="223"/>
      <c r="P377" s="22"/>
      <c r="Q377" s="22"/>
      <c r="R377" s="22"/>
      <c r="S377" s="22"/>
      <c r="T377" s="22"/>
      <c r="U377" s="22"/>
      <c r="V377" s="223"/>
      <c r="W377" s="223"/>
      <c r="X377" s="223"/>
      <c r="Y377" s="22"/>
      <c r="Z377" s="22"/>
      <c r="AA377" s="22"/>
      <c r="AB377" s="22"/>
      <c r="AC377" s="22"/>
      <c r="AD377" s="22"/>
      <c r="AE377" s="223"/>
      <c r="AF377" s="223"/>
      <c r="AG377" s="223"/>
      <c r="AH377" s="22"/>
      <c r="AI377" s="22"/>
      <c r="AJ377" s="23"/>
    </row>
    <row r="378" spans="1:36" ht="20.25" x14ac:dyDescent="0.2">
      <c r="A378" s="19"/>
      <c r="B378" s="28" t="s">
        <v>27</v>
      </c>
      <c r="C378" s="67"/>
      <c r="D378" s="27"/>
      <c r="E378" s="27"/>
      <c r="F378" s="27"/>
      <c r="G378" s="27"/>
      <c r="H378" s="27"/>
      <c r="I378" s="10"/>
      <c r="J378" s="22"/>
      <c r="K378" s="22"/>
      <c r="L378" s="22"/>
      <c r="M378" s="223"/>
      <c r="N378" s="223"/>
      <c r="O378" s="223"/>
      <c r="P378" s="74"/>
      <c r="Q378" s="195"/>
      <c r="R378" s="195"/>
      <c r="S378" s="195"/>
      <c r="T378" s="195"/>
      <c r="U378" s="195"/>
      <c r="V378" s="236"/>
      <c r="W378" s="236"/>
      <c r="X378" s="236"/>
      <c r="Y378" s="74"/>
      <c r="Z378" s="195"/>
      <c r="AA378" s="195"/>
      <c r="AB378" s="195"/>
      <c r="AC378" s="195"/>
      <c r="AD378" s="195"/>
      <c r="AE378" s="236"/>
      <c r="AF378" s="236"/>
      <c r="AG378" s="236"/>
      <c r="AH378" s="74"/>
      <c r="AI378" s="195"/>
      <c r="AJ378" s="196"/>
    </row>
    <row r="379" spans="1:36" s="3" customFormat="1" ht="134.25" customHeight="1" x14ac:dyDescent="0.2">
      <c r="A379" s="267" t="s">
        <v>586</v>
      </c>
      <c r="B379" s="103" t="s">
        <v>893</v>
      </c>
      <c r="C379" s="103" t="s">
        <v>399</v>
      </c>
      <c r="D379" s="63" t="s">
        <v>327</v>
      </c>
      <c r="E379" s="63" t="s">
        <v>333</v>
      </c>
      <c r="F379" s="63" t="s">
        <v>329</v>
      </c>
      <c r="G379" s="63" t="s">
        <v>362</v>
      </c>
      <c r="H379" s="63" t="s">
        <v>335</v>
      </c>
      <c r="I379" s="10">
        <v>2023</v>
      </c>
      <c r="J379" s="182"/>
      <c r="K379" s="182"/>
      <c r="L379" s="182"/>
      <c r="M379" s="226">
        <f>N379+O379</f>
        <v>18252.2</v>
      </c>
      <c r="N379" s="226">
        <v>4110.3</v>
      </c>
      <c r="O379" s="226">
        <v>14141.9</v>
      </c>
      <c r="P379" s="203">
        <f>Q379+R379</f>
        <v>18252.2</v>
      </c>
      <c r="Q379" s="182">
        <f>K379+N379</f>
        <v>4110.3</v>
      </c>
      <c r="R379" s="182">
        <f t="shared" ref="R379:R381" si="173">L379+O379</f>
        <v>14141.9</v>
      </c>
      <c r="S379" s="182"/>
      <c r="T379" s="182"/>
      <c r="U379" s="182"/>
      <c r="V379" s="226"/>
      <c r="W379" s="226"/>
      <c r="X379" s="226"/>
      <c r="Y379" s="182"/>
      <c r="Z379" s="182"/>
      <c r="AA379" s="182"/>
      <c r="AB379" s="182"/>
      <c r="AC379" s="182"/>
      <c r="AD379" s="182"/>
      <c r="AE379" s="226"/>
      <c r="AF379" s="226"/>
      <c r="AG379" s="226"/>
      <c r="AH379" s="182"/>
      <c r="AI379" s="182"/>
      <c r="AJ379" s="186"/>
    </row>
    <row r="380" spans="1:36" ht="136.5" customHeight="1" x14ac:dyDescent="0.2">
      <c r="A380" s="267" t="s">
        <v>587</v>
      </c>
      <c r="B380" s="105" t="s">
        <v>894</v>
      </c>
      <c r="C380" s="103" t="s">
        <v>399</v>
      </c>
      <c r="D380" s="178" t="s">
        <v>327</v>
      </c>
      <c r="E380" s="178" t="s">
        <v>333</v>
      </c>
      <c r="F380" s="178" t="s">
        <v>329</v>
      </c>
      <c r="G380" s="178" t="s">
        <v>362</v>
      </c>
      <c r="H380" s="178" t="s">
        <v>335</v>
      </c>
      <c r="I380" s="10">
        <v>2023</v>
      </c>
      <c r="J380" s="182"/>
      <c r="K380" s="74"/>
      <c r="L380" s="74"/>
      <c r="M380" s="226">
        <f t="shared" ref="M380:M381" si="174">N380+O380</f>
        <v>40041.200000000004</v>
      </c>
      <c r="N380" s="224">
        <v>4717.3</v>
      </c>
      <c r="O380" s="224">
        <v>35323.9</v>
      </c>
      <c r="P380" s="203">
        <f t="shared" ref="P380:P381" si="175">Q380+R380</f>
        <v>40041.200000000004</v>
      </c>
      <c r="Q380" s="182">
        <f t="shared" ref="Q380:Q381" si="176">K380+N380</f>
        <v>4717.3</v>
      </c>
      <c r="R380" s="182">
        <f t="shared" si="173"/>
        <v>35323.9</v>
      </c>
      <c r="S380" s="74"/>
      <c r="T380" s="74"/>
      <c r="U380" s="74"/>
      <c r="V380" s="224"/>
      <c r="W380" s="224"/>
      <c r="X380" s="224"/>
      <c r="Y380" s="74"/>
      <c r="Z380" s="195"/>
      <c r="AA380" s="195"/>
      <c r="AB380" s="195"/>
      <c r="AC380" s="195"/>
      <c r="AD380" s="195"/>
      <c r="AE380" s="236"/>
      <c r="AF380" s="236"/>
      <c r="AG380" s="236"/>
      <c r="AH380" s="74"/>
      <c r="AI380" s="195"/>
      <c r="AJ380" s="196"/>
    </row>
    <row r="381" spans="1:36" ht="134.25" customHeight="1" x14ac:dyDescent="0.2">
      <c r="A381" s="267" t="s">
        <v>588</v>
      </c>
      <c r="B381" s="105" t="s">
        <v>895</v>
      </c>
      <c r="C381" s="103" t="s">
        <v>399</v>
      </c>
      <c r="D381" s="178" t="s">
        <v>327</v>
      </c>
      <c r="E381" s="178" t="s">
        <v>333</v>
      </c>
      <c r="F381" s="178" t="s">
        <v>329</v>
      </c>
      <c r="G381" s="178" t="s">
        <v>362</v>
      </c>
      <c r="H381" s="178" t="s">
        <v>335</v>
      </c>
      <c r="I381" s="10">
        <v>2023</v>
      </c>
      <c r="J381" s="182"/>
      <c r="K381" s="74"/>
      <c r="L381" s="74"/>
      <c r="M381" s="226">
        <f t="shared" si="174"/>
        <v>8773</v>
      </c>
      <c r="N381" s="224">
        <v>4486.3</v>
      </c>
      <c r="O381" s="224">
        <v>4286.7</v>
      </c>
      <c r="P381" s="203">
        <f t="shared" si="175"/>
        <v>8773</v>
      </c>
      <c r="Q381" s="182">
        <f t="shared" si="176"/>
        <v>4486.3</v>
      </c>
      <c r="R381" s="182">
        <f t="shared" si="173"/>
        <v>4286.7</v>
      </c>
      <c r="S381" s="74"/>
      <c r="T381" s="74"/>
      <c r="U381" s="74"/>
      <c r="V381" s="224"/>
      <c r="W381" s="224"/>
      <c r="X381" s="224"/>
      <c r="Y381" s="74"/>
      <c r="Z381" s="195"/>
      <c r="AA381" s="195"/>
      <c r="AB381" s="195"/>
      <c r="AC381" s="195"/>
      <c r="AD381" s="195"/>
      <c r="AE381" s="236"/>
      <c r="AF381" s="236"/>
      <c r="AG381" s="236"/>
      <c r="AH381" s="74"/>
      <c r="AI381" s="195"/>
      <c r="AJ381" s="196"/>
    </row>
    <row r="382" spans="1:36" ht="48.75" customHeight="1" x14ac:dyDescent="0.2">
      <c r="A382" s="267" t="s">
        <v>589</v>
      </c>
      <c r="B382" s="105" t="s">
        <v>636</v>
      </c>
      <c r="C382" s="103" t="s">
        <v>399</v>
      </c>
      <c r="D382" s="178" t="s">
        <v>327</v>
      </c>
      <c r="E382" s="178" t="s">
        <v>356</v>
      </c>
      <c r="F382" s="178" t="s">
        <v>346</v>
      </c>
      <c r="G382" s="178" t="s">
        <v>362</v>
      </c>
      <c r="H382" s="178" t="s">
        <v>335</v>
      </c>
      <c r="I382" s="10" t="s">
        <v>413</v>
      </c>
      <c r="J382" s="74">
        <f>K382+L382</f>
        <v>130975.00000000001</v>
      </c>
      <c r="K382" s="74">
        <v>45573.7</v>
      </c>
      <c r="L382" s="74">
        <v>85401.300000000017</v>
      </c>
      <c r="M382" s="224"/>
      <c r="N382" s="224"/>
      <c r="O382" s="224"/>
      <c r="P382" s="74">
        <f>Q382+R382</f>
        <v>130975.00000000001</v>
      </c>
      <c r="Q382" s="74">
        <f>K382+N382</f>
        <v>45573.7</v>
      </c>
      <c r="R382" s="74">
        <f>L382+O382</f>
        <v>85401.300000000017</v>
      </c>
      <c r="S382" s="74"/>
      <c r="T382" s="74"/>
      <c r="U382" s="74"/>
      <c r="V382" s="224"/>
      <c r="W382" s="224"/>
      <c r="X382" s="224"/>
      <c r="Y382" s="74"/>
      <c r="Z382" s="195"/>
      <c r="AA382" s="195"/>
      <c r="AB382" s="195"/>
      <c r="AC382" s="195"/>
      <c r="AD382" s="195"/>
      <c r="AE382" s="236"/>
      <c r="AF382" s="236"/>
      <c r="AG382" s="236"/>
      <c r="AH382" s="74"/>
      <c r="AI382" s="195"/>
      <c r="AJ382" s="196"/>
    </row>
    <row r="383" spans="1:36" ht="20.25" x14ac:dyDescent="0.2">
      <c r="A383" s="19"/>
      <c r="B383" s="28" t="s">
        <v>7</v>
      </c>
      <c r="C383" s="67"/>
      <c r="D383" s="27"/>
      <c r="E383" s="27"/>
      <c r="F383" s="27"/>
      <c r="G383" s="27"/>
      <c r="H383" s="27"/>
      <c r="I383" s="28"/>
      <c r="J383" s="22">
        <f t="shared" ref="J383:AG383" si="177">J387+J392+J438+J448+J454+J456+J471</f>
        <v>781333.2</v>
      </c>
      <c r="K383" s="22">
        <f t="shared" si="177"/>
        <v>0</v>
      </c>
      <c r="L383" s="22">
        <f t="shared" si="177"/>
        <v>781333.2</v>
      </c>
      <c r="M383" s="223">
        <f t="shared" si="177"/>
        <v>-40605.1</v>
      </c>
      <c r="N383" s="223">
        <f t="shared" si="177"/>
        <v>0</v>
      </c>
      <c r="O383" s="223">
        <f t="shared" si="177"/>
        <v>-40605.1</v>
      </c>
      <c r="P383" s="22">
        <f t="shared" si="177"/>
        <v>809811.8</v>
      </c>
      <c r="Q383" s="22">
        <f t="shared" si="177"/>
        <v>0</v>
      </c>
      <c r="R383" s="22">
        <f t="shared" si="177"/>
        <v>809811.8</v>
      </c>
      <c r="S383" s="22">
        <f t="shared" si="177"/>
        <v>698983.79999999993</v>
      </c>
      <c r="T383" s="22">
        <f t="shared" si="177"/>
        <v>0</v>
      </c>
      <c r="U383" s="22">
        <f t="shared" si="177"/>
        <v>698983.79999999993</v>
      </c>
      <c r="V383" s="223">
        <f t="shared" si="177"/>
        <v>201627.09999999998</v>
      </c>
      <c r="W383" s="223">
        <f t="shared" si="177"/>
        <v>90618.7</v>
      </c>
      <c r="X383" s="223">
        <f t="shared" si="177"/>
        <v>111008.39999999998</v>
      </c>
      <c r="Y383" s="22">
        <f t="shared" si="177"/>
        <v>900610.9</v>
      </c>
      <c r="Z383" s="22">
        <f t="shared" si="177"/>
        <v>90618.7</v>
      </c>
      <c r="AA383" s="22">
        <f t="shared" si="177"/>
        <v>809992.20000000007</v>
      </c>
      <c r="AB383" s="22">
        <f t="shared" si="177"/>
        <v>664662.6</v>
      </c>
      <c r="AC383" s="22">
        <f t="shared" si="177"/>
        <v>0</v>
      </c>
      <c r="AD383" s="22">
        <f t="shared" si="177"/>
        <v>664662.6</v>
      </c>
      <c r="AE383" s="223">
        <f t="shared" si="177"/>
        <v>4266605.0999999996</v>
      </c>
      <c r="AF383" s="223">
        <f t="shared" si="177"/>
        <v>4160479.9</v>
      </c>
      <c r="AG383" s="223">
        <f t="shared" si="177"/>
        <v>106125.2</v>
      </c>
      <c r="AH383" s="22">
        <f>AH387+AH392+AH438+AH448+AH454+AH456+AH471</f>
        <v>4931267.6999999993</v>
      </c>
      <c r="AI383" s="22">
        <f t="shared" ref="AI383:AJ383" si="178">AI387+AI392+AI438+AI448+AI454+AI456+AI471</f>
        <v>4160479.9</v>
      </c>
      <c r="AJ383" s="23">
        <f t="shared" si="178"/>
        <v>770787.8</v>
      </c>
    </row>
    <row r="384" spans="1:36" ht="51" customHeight="1" x14ac:dyDescent="0.2">
      <c r="A384" s="19"/>
      <c r="B384" s="108" t="s">
        <v>391</v>
      </c>
      <c r="C384" s="109"/>
      <c r="D384" s="25"/>
      <c r="E384" s="25"/>
      <c r="F384" s="25"/>
      <c r="G384" s="25"/>
      <c r="H384" s="25"/>
      <c r="I384" s="28"/>
      <c r="J384" s="22"/>
      <c r="K384" s="22"/>
      <c r="L384" s="22"/>
      <c r="M384" s="223"/>
      <c r="N384" s="223"/>
      <c r="O384" s="223"/>
      <c r="P384" s="22"/>
      <c r="Q384" s="22"/>
      <c r="R384" s="22"/>
      <c r="S384" s="22"/>
      <c r="T384" s="22"/>
      <c r="U384" s="22"/>
      <c r="V384" s="223"/>
      <c r="W384" s="223"/>
      <c r="X384" s="223"/>
      <c r="Y384" s="22"/>
      <c r="Z384" s="22"/>
      <c r="AA384" s="22"/>
      <c r="AB384" s="22"/>
      <c r="AC384" s="22"/>
      <c r="AD384" s="22"/>
      <c r="AE384" s="223"/>
      <c r="AF384" s="223"/>
      <c r="AG384" s="223"/>
      <c r="AH384" s="22"/>
      <c r="AI384" s="22"/>
      <c r="AJ384" s="23"/>
    </row>
    <row r="385" spans="1:36" ht="38.25" customHeight="1" x14ac:dyDescent="0.2">
      <c r="A385" s="19"/>
      <c r="B385" s="108" t="s">
        <v>285</v>
      </c>
      <c r="C385" s="109"/>
      <c r="D385" s="25"/>
      <c r="E385" s="25"/>
      <c r="F385" s="25"/>
      <c r="G385" s="25"/>
      <c r="H385" s="25"/>
      <c r="I385" s="28"/>
      <c r="J385" s="22"/>
      <c r="K385" s="22"/>
      <c r="L385" s="22"/>
      <c r="M385" s="223"/>
      <c r="N385" s="223"/>
      <c r="O385" s="223"/>
      <c r="P385" s="22"/>
      <c r="Q385" s="22"/>
      <c r="R385" s="22"/>
      <c r="S385" s="22"/>
      <c r="T385" s="22"/>
      <c r="U385" s="22"/>
      <c r="V385" s="223"/>
      <c r="W385" s="223"/>
      <c r="X385" s="223"/>
      <c r="Y385" s="22"/>
      <c r="Z385" s="22"/>
      <c r="AA385" s="22"/>
      <c r="AB385" s="22"/>
      <c r="AC385" s="22"/>
      <c r="AD385" s="22"/>
      <c r="AE385" s="223"/>
      <c r="AF385" s="223"/>
      <c r="AG385" s="223"/>
      <c r="AH385" s="22"/>
      <c r="AI385" s="22"/>
      <c r="AJ385" s="23"/>
    </row>
    <row r="386" spans="1:36" ht="33" x14ac:dyDescent="0.2">
      <c r="A386" s="19"/>
      <c r="B386" s="110" t="s">
        <v>20</v>
      </c>
      <c r="C386" s="111"/>
      <c r="D386" s="100"/>
      <c r="E386" s="100"/>
      <c r="F386" s="100"/>
      <c r="G386" s="100"/>
      <c r="H386" s="100"/>
      <c r="I386" s="119"/>
      <c r="J386" s="199"/>
      <c r="K386" s="199"/>
      <c r="L386" s="199"/>
      <c r="M386" s="237"/>
      <c r="N386" s="237"/>
      <c r="O386" s="237"/>
      <c r="P386" s="22"/>
      <c r="Q386" s="22"/>
      <c r="R386" s="22"/>
      <c r="S386" s="22"/>
      <c r="T386" s="22"/>
      <c r="U386" s="22"/>
      <c r="V386" s="223"/>
      <c r="W386" s="223"/>
      <c r="X386" s="223"/>
      <c r="Y386" s="22"/>
      <c r="Z386" s="22"/>
      <c r="AA386" s="22"/>
      <c r="AB386" s="22"/>
      <c r="AC386" s="22"/>
      <c r="AD386" s="22"/>
      <c r="AE386" s="223"/>
      <c r="AF386" s="223"/>
      <c r="AG386" s="223"/>
      <c r="AH386" s="22"/>
      <c r="AI386" s="22"/>
      <c r="AJ386" s="23"/>
    </row>
    <row r="387" spans="1:36" s="120" customFormat="1" ht="136.5" customHeight="1" x14ac:dyDescent="0.2">
      <c r="A387" s="21"/>
      <c r="B387" s="111" t="s">
        <v>691</v>
      </c>
      <c r="C387" s="111"/>
      <c r="D387" s="100" t="s">
        <v>363</v>
      </c>
      <c r="E387" s="100" t="s">
        <v>356</v>
      </c>
      <c r="F387" s="100" t="s">
        <v>346</v>
      </c>
      <c r="G387" s="100" t="s">
        <v>692</v>
      </c>
      <c r="H387" s="100" t="s">
        <v>338</v>
      </c>
      <c r="I387" s="119"/>
      <c r="J387" s="22">
        <f>J389+J391</f>
        <v>0</v>
      </c>
      <c r="K387" s="22">
        <f t="shared" ref="K387:AJ387" si="179">K389+K391</f>
        <v>0</v>
      </c>
      <c r="L387" s="22">
        <f t="shared" si="179"/>
        <v>0</v>
      </c>
      <c r="M387" s="223">
        <f t="shared" si="179"/>
        <v>0</v>
      </c>
      <c r="N387" s="223">
        <f t="shared" si="179"/>
        <v>0</v>
      </c>
      <c r="O387" s="223">
        <f t="shared" si="179"/>
        <v>0</v>
      </c>
      <c r="P387" s="22">
        <f t="shared" si="179"/>
        <v>0</v>
      </c>
      <c r="Q387" s="22">
        <f t="shared" si="179"/>
        <v>0</v>
      </c>
      <c r="R387" s="22">
        <f t="shared" si="179"/>
        <v>0</v>
      </c>
      <c r="S387" s="22">
        <f t="shared" si="179"/>
        <v>0</v>
      </c>
      <c r="T387" s="22">
        <f t="shared" si="179"/>
        <v>0</v>
      </c>
      <c r="U387" s="22">
        <f t="shared" si="179"/>
        <v>0</v>
      </c>
      <c r="V387" s="223">
        <f t="shared" si="179"/>
        <v>91534.099999999991</v>
      </c>
      <c r="W387" s="223">
        <f t="shared" si="179"/>
        <v>90618.7</v>
      </c>
      <c r="X387" s="223">
        <f t="shared" si="179"/>
        <v>915.4</v>
      </c>
      <c r="Y387" s="22">
        <f t="shared" si="179"/>
        <v>91534.099999999991</v>
      </c>
      <c r="Z387" s="22">
        <f t="shared" si="179"/>
        <v>90618.7</v>
      </c>
      <c r="AA387" s="22">
        <f t="shared" si="179"/>
        <v>915.4</v>
      </c>
      <c r="AB387" s="22">
        <f t="shared" si="179"/>
        <v>0</v>
      </c>
      <c r="AC387" s="22">
        <f t="shared" si="179"/>
        <v>0</v>
      </c>
      <c r="AD387" s="22">
        <f t="shared" si="179"/>
        <v>0</v>
      </c>
      <c r="AE387" s="223">
        <f t="shared" si="179"/>
        <v>234591.6</v>
      </c>
      <c r="AF387" s="223">
        <f t="shared" si="179"/>
        <v>232245.6</v>
      </c>
      <c r="AG387" s="223">
        <f t="shared" si="179"/>
        <v>2346</v>
      </c>
      <c r="AH387" s="22">
        <f t="shared" si="179"/>
        <v>234591.6</v>
      </c>
      <c r="AI387" s="22">
        <f t="shared" si="179"/>
        <v>232245.6</v>
      </c>
      <c r="AJ387" s="23">
        <f t="shared" si="179"/>
        <v>2346</v>
      </c>
    </row>
    <row r="388" spans="1:36" ht="20.25" x14ac:dyDescent="0.2">
      <c r="A388" s="19"/>
      <c r="B388" s="111" t="s">
        <v>444</v>
      </c>
      <c r="C388" s="99"/>
      <c r="D388" s="100"/>
      <c r="E388" s="100"/>
      <c r="F388" s="100"/>
      <c r="G388" s="100"/>
      <c r="H388" s="100"/>
      <c r="I388" s="119"/>
      <c r="J388" s="22"/>
      <c r="K388" s="22"/>
      <c r="L388" s="22"/>
      <c r="M388" s="237"/>
      <c r="N388" s="237"/>
      <c r="O388" s="237"/>
      <c r="P388" s="22"/>
      <c r="Q388" s="22"/>
      <c r="R388" s="22"/>
      <c r="S388" s="22"/>
      <c r="T388" s="22"/>
      <c r="U388" s="22"/>
      <c r="V388" s="223"/>
      <c r="W388" s="223"/>
      <c r="X388" s="223"/>
      <c r="Y388" s="22"/>
      <c r="Z388" s="22"/>
      <c r="AA388" s="22"/>
      <c r="AB388" s="22"/>
      <c r="AC388" s="22"/>
      <c r="AD388" s="22"/>
      <c r="AE388" s="223"/>
      <c r="AF388" s="223"/>
      <c r="AG388" s="223"/>
      <c r="AH388" s="22"/>
      <c r="AI388" s="22"/>
      <c r="AJ388" s="23"/>
    </row>
    <row r="389" spans="1:36" s="114" customFormat="1" ht="33" x14ac:dyDescent="0.2">
      <c r="A389" s="258" t="s">
        <v>487</v>
      </c>
      <c r="B389" s="121" t="s">
        <v>693</v>
      </c>
      <c r="C389" s="121"/>
      <c r="D389" s="102"/>
      <c r="E389" s="102"/>
      <c r="F389" s="102"/>
      <c r="G389" s="102"/>
      <c r="H389" s="102"/>
      <c r="I389" s="122">
        <v>2024</v>
      </c>
      <c r="J389" s="74"/>
      <c r="K389" s="74"/>
      <c r="L389" s="74"/>
      <c r="M389" s="224"/>
      <c r="N389" s="224"/>
      <c r="O389" s="224"/>
      <c r="P389" s="74"/>
      <c r="Q389" s="74"/>
      <c r="R389" s="74"/>
      <c r="S389" s="74"/>
      <c r="T389" s="74"/>
      <c r="U389" s="74"/>
      <c r="V389" s="224">
        <f>W389+X389</f>
        <v>91534.099999999991</v>
      </c>
      <c r="W389" s="224">
        <v>90618.7</v>
      </c>
      <c r="X389" s="224">
        <v>915.4</v>
      </c>
      <c r="Y389" s="74">
        <f>Z389+AA389</f>
        <v>91534.099999999991</v>
      </c>
      <c r="Z389" s="74">
        <f>T389+W389</f>
        <v>90618.7</v>
      </c>
      <c r="AA389" s="74">
        <f>U389+X389</f>
        <v>915.4</v>
      </c>
      <c r="AB389" s="74"/>
      <c r="AC389" s="74"/>
      <c r="AD389" s="74"/>
      <c r="AE389" s="224"/>
      <c r="AF389" s="224"/>
      <c r="AG389" s="224"/>
      <c r="AH389" s="74"/>
      <c r="AI389" s="74"/>
      <c r="AJ389" s="183"/>
    </row>
    <row r="390" spans="1:36" ht="20.25" x14ac:dyDescent="0.2">
      <c r="A390" s="19"/>
      <c r="B390" s="111" t="s">
        <v>445</v>
      </c>
      <c r="C390" s="99"/>
      <c r="D390" s="100"/>
      <c r="E390" s="100"/>
      <c r="F390" s="100"/>
      <c r="G390" s="100"/>
      <c r="H390" s="100"/>
      <c r="I390" s="119"/>
      <c r="J390" s="22"/>
      <c r="K390" s="22"/>
      <c r="L390" s="22"/>
      <c r="M390" s="237"/>
      <c r="N390" s="237"/>
      <c r="O390" s="237"/>
      <c r="P390" s="22"/>
      <c r="Q390" s="22"/>
      <c r="R390" s="22"/>
      <c r="S390" s="22"/>
      <c r="T390" s="22"/>
      <c r="U390" s="22"/>
      <c r="V390" s="223"/>
      <c r="W390" s="223"/>
      <c r="X390" s="223"/>
      <c r="Y390" s="22"/>
      <c r="Z390" s="22"/>
      <c r="AA390" s="22"/>
      <c r="AB390" s="22"/>
      <c r="AC390" s="22"/>
      <c r="AD390" s="22"/>
      <c r="AE390" s="223"/>
      <c r="AF390" s="223"/>
      <c r="AG390" s="223"/>
      <c r="AH390" s="22"/>
      <c r="AI390" s="22"/>
      <c r="AJ390" s="23"/>
    </row>
    <row r="391" spans="1:36" s="114" customFormat="1" ht="33" x14ac:dyDescent="0.2">
      <c r="A391" s="258" t="s">
        <v>488</v>
      </c>
      <c r="B391" s="121" t="s">
        <v>796</v>
      </c>
      <c r="C391" s="121"/>
      <c r="D391" s="102"/>
      <c r="E391" s="102"/>
      <c r="F391" s="102"/>
      <c r="G391" s="102"/>
      <c r="H391" s="102"/>
      <c r="I391" s="122" t="s">
        <v>786</v>
      </c>
      <c r="J391" s="74"/>
      <c r="K391" s="74"/>
      <c r="L391" s="74"/>
      <c r="M391" s="224"/>
      <c r="N391" s="224"/>
      <c r="O391" s="224"/>
      <c r="P391" s="74"/>
      <c r="Q391" s="74"/>
      <c r="R391" s="74"/>
      <c r="S391" s="74"/>
      <c r="T391" s="74"/>
      <c r="U391" s="74"/>
      <c r="V391" s="224"/>
      <c r="W391" s="224"/>
      <c r="X391" s="224"/>
      <c r="Y391" s="74"/>
      <c r="Z391" s="74"/>
      <c r="AA391" s="74"/>
      <c r="AB391" s="74"/>
      <c r="AC391" s="74"/>
      <c r="AD391" s="183"/>
      <c r="AE391" s="224">
        <f>AF391+AG391</f>
        <v>234591.6</v>
      </c>
      <c r="AF391" s="224">
        <v>232245.6</v>
      </c>
      <c r="AG391" s="251">
        <v>2346</v>
      </c>
      <c r="AH391" s="74">
        <f>AI391+AJ391</f>
        <v>234591.6</v>
      </c>
      <c r="AI391" s="74">
        <f>AC391+AF391</f>
        <v>232245.6</v>
      </c>
      <c r="AJ391" s="183">
        <f>AD391+AG391</f>
        <v>2346</v>
      </c>
    </row>
    <row r="392" spans="1:36" s="120" customFormat="1" ht="85.5" customHeight="1" x14ac:dyDescent="0.2">
      <c r="A392" s="21"/>
      <c r="B392" s="111" t="s">
        <v>637</v>
      </c>
      <c r="C392" s="111"/>
      <c r="D392" s="100" t="s">
        <v>363</v>
      </c>
      <c r="E392" s="100" t="s">
        <v>356</v>
      </c>
      <c r="F392" s="100" t="s">
        <v>346</v>
      </c>
      <c r="G392" s="100" t="s">
        <v>364</v>
      </c>
      <c r="H392" s="100" t="s">
        <v>338</v>
      </c>
      <c r="I392" s="119"/>
      <c r="J392" s="22">
        <f>J393+J394</f>
        <v>238500</v>
      </c>
      <c r="K392" s="22">
        <f t="shared" ref="K392:AJ392" si="180">K393+K394</f>
        <v>0</v>
      </c>
      <c r="L392" s="22">
        <f t="shared" si="180"/>
        <v>238500</v>
      </c>
      <c r="M392" s="223">
        <f t="shared" si="180"/>
        <v>-11859</v>
      </c>
      <c r="N392" s="223">
        <f t="shared" si="180"/>
        <v>0</v>
      </c>
      <c r="O392" s="223">
        <f t="shared" si="180"/>
        <v>-11859</v>
      </c>
      <c r="P392" s="22">
        <f t="shared" si="180"/>
        <v>226641</v>
      </c>
      <c r="Q392" s="22">
        <f t="shared" si="180"/>
        <v>0</v>
      </c>
      <c r="R392" s="22">
        <f t="shared" si="180"/>
        <v>226641</v>
      </c>
      <c r="S392" s="22">
        <f t="shared" si="180"/>
        <v>238500</v>
      </c>
      <c r="T392" s="22">
        <f t="shared" si="180"/>
        <v>0</v>
      </c>
      <c r="U392" s="22">
        <f t="shared" si="180"/>
        <v>238500</v>
      </c>
      <c r="V392" s="223">
        <f t="shared" si="180"/>
        <v>102414.19999999998</v>
      </c>
      <c r="W392" s="223">
        <f t="shared" si="180"/>
        <v>0</v>
      </c>
      <c r="X392" s="223">
        <f t="shared" si="180"/>
        <v>102414.19999999998</v>
      </c>
      <c r="Y392" s="22">
        <f t="shared" si="180"/>
        <v>340914.2</v>
      </c>
      <c r="Z392" s="22">
        <f t="shared" si="180"/>
        <v>0</v>
      </c>
      <c r="AA392" s="22">
        <f t="shared" si="180"/>
        <v>340914.2</v>
      </c>
      <c r="AB392" s="22">
        <f t="shared" si="180"/>
        <v>238500</v>
      </c>
      <c r="AC392" s="22">
        <f t="shared" si="180"/>
        <v>0</v>
      </c>
      <c r="AD392" s="22">
        <f t="shared" si="180"/>
        <v>238500</v>
      </c>
      <c r="AE392" s="223">
        <f t="shared" si="180"/>
        <v>6585.7999999999975</v>
      </c>
      <c r="AF392" s="223">
        <f t="shared" si="180"/>
        <v>0</v>
      </c>
      <c r="AG392" s="223">
        <f t="shared" si="180"/>
        <v>6585.7999999999975</v>
      </c>
      <c r="AH392" s="22">
        <f t="shared" si="180"/>
        <v>245085.80000000002</v>
      </c>
      <c r="AI392" s="22">
        <f t="shared" si="180"/>
        <v>0</v>
      </c>
      <c r="AJ392" s="23">
        <f t="shared" si="180"/>
        <v>245085.80000000002</v>
      </c>
    </row>
    <row r="393" spans="1:36" ht="33" x14ac:dyDescent="0.2">
      <c r="A393" s="19"/>
      <c r="B393" s="123" t="s">
        <v>23</v>
      </c>
      <c r="C393" s="123"/>
      <c r="D393" s="124"/>
      <c r="E393" s="124"/>
      <c r="F393" s="124"/>
      <c r="G393" s="124"/>
      <c r="H393" s="124"/>
      <c r="I393" s="122"/>
      <c r="J393" s="73">
        <f>K393+L393</f>
        <v>15000</v>
      </c>
      <c r="K393" s="73">
        <v>0</v>
      </c>
      <c r="L393" s="73">
        <v>15000</v>
      </c>
      <c r="M393" s="241"/>
      <c r="N393" s="241"/>
      <c r="O393" s="241"/>
      <c r="P393" s="73">
        <f>Q393+R393</f>
        <v>15000</v>
      </c>
      <c r="Q393" s="73">
        <f>K393+N393</f>
        <v>0</v>
      </c>
      <c r="R393" s="73">
        <f>L393+O393</f>
        <v>15000</v>
      </c>
      <c r="S393" s="73">
        <f>T393+U393</f>
        <v>15000</v>
      </c>
      <c r="T393" s="73">
        <v>0</v>
      </c>
      <c r="U393" s="73">
        <v>15000</v>
      </c>
      <c r="V393" s="225"/>
      <c r="W393" s="225"/>
      <c r="X393" s="225"/>
      <c r="Y393" s="73">
        <f>Z393+AA393</f>
        <v>15000</v>
      </c>
      <c r="Z393" s="73">
        <f>T393+W393</f>
        <v>0</v>
      </c>
      <c r="AA393" s="73">
        <f>U393+X393</f>
        <v>15000</v>
      </c>
      <c r="AB393" s="73">
        <f>AC393+AD393</f>
        <v>15000</v>
      </c>
      <c r="AC393" s="73">
        <v>0</v>
      </c>
      <c r="AD393" s="184">
        <v>15000</v>
      </c>
      <c r="AE393" s="225"/>
      <c r="AF393" s="225"/>
      <c r="AG393" s="225"/>
      <c r="AH393" s="73">
        <f>AI393+AJ393</f>
        <v>15000</v>
      </c>
      <c r="AI393" s="73">
        <f>AC393+AF393</f>
        <v>0</v>
      </c>
      <c r="AJ393" s="184">
        <f>AD393+AG393</f>
        <v>15000</v>
      </c>
    </row>
    <row r="394" spans="1:36" ht="20.25" x14ac:dyDescent="0.2">
      <c r="A394" s="19"/>
      <c r="B394" s="101" t="s">
        <v>545</v>
      </c>
      <c r="C394" s="101"/>
      <c r="D394" s="102"/>
      <c r="E394" s="102"/>
      <c r="F394" s="102"/>
      <c r="G394" s="102"/>
      <c r="H394" s="102"/>
      <c r="I394" s="122"/>
      <c r="J394" s="74">
        <f t="shared" ref="J394:AI394" si="181">J397+J398+J400+J401+J403+J405+J407+J409+J410+J412+J413+J415+J416+J418+J419+J420+J422+J424+J425+J427+J429+J430+J432+J433+J435</f>
        <v>223500</v>
      </c>
      <c r="K394" s="74">
        <f t="shared" si="181"/>
        <v>0</v>
      </c>
      <c r="L394" s="74">
        <f t="shared" si="181"/>
        <v>223500</v>
      </c>
      <c r="M394" s="224">
        <f t="shared" si="181"/>
        <v>-11859</v>
      </c>
      <c r="N394" s="224">
        <f t="shared" si="181"/>
        <v>0</v>
      </c>
      <c r="O394" s="224">
        <f t="shared" si="181"/>
        <v>-11859</v>
      </c>
      <c r="P394" s="74">
        <f>P397+P398+P400+P401+P403+P405+P409+P410+P412+P413+P415+P416+P418+P419+P420+P422+P424+P425+P427+P429+P430+P432+P433+P435</f>
        <v>211641</v>
      </c>
      <c r="Q394" s="74">
        <f t="shared" si="181"/>
        <v>0</v>
      </c>
      <c r="R394" s="74">
        <f t="shared" si="181"/>
        <v>211641</v>
      </c>
      <c r="S394" s="74">
        <f t="shared" si="181"/>
        <v>223500</v>
      </c>
      <c r="T394" s="74">
        <f t="shared" si="181"/>
        <v>0</v>
      </c>
      <c r="U394" s="74">
        <f t="shared" si="181"/>
        <v>223500</v>
      </c>
      <c r="V394" s="224">
        <f t="shared" si="181"/>
        <v>102414.19999999998</v>
      </c>
      <c r="W394" s="224">
        <f t="shared" si="181"/>
        <v>0</v>
      </c>
      <c r="X394" s="224">
        <f t="shared" si="181"/>
        <v>102414.19999999998</v>
      </c>
      <c r="Y394" s="74">
        <f t="shared" si="181"/>
        <v>325914.2</v>
      </c>
      <c r="Z394" s="74">
        <f t="shared" si="181"/>
        <v>0</v>
      </c>
      <c r="AA394" s="74">
        <f t="shared" si="181"/>
        <v>325914.2</v>
      </c>
      <c r="AB394" s="74">
        <f t="shared" si="181"/>
        <v>223500</v>
      </c>
      <c r="AC394" s="74">
        <f t="shared" si="181"/>
        <v>0</v>
      </c>
      <c r="AD394" s="74">
        <f t="shared" si="181"/>
        <v>223500</v>
      </c>
      <c r="AE394" s="224">
        <f t="shared" si="181"/>
        <v>6585.7999999999975</v>
      </c>
      <c r="AF394" s="224">
        <f t="shared" si="181"/>
        <v>0</v>
      </c>
      <c r="AG394" s="224">
        <f t="shared" si="181"/>
        <v>6585.7999999999975</v>
      </c>
      <c r="AH394" s="74">
        <f t="shared" si="181"/>
        <v>230085.80000000002</v>
      </c>
      <c r="AI394" s="74">
        <f t="shared" si="181"/>
        <v>0</v>
      </c>
      <c r="AJ394" s="183">
        <f>AJ397+AJ398+AJ400+AJ401+AJ403+AJ405+AJ407+AJ409+AJ410+AJ412+AJ413+AJ415+AJ416+AJ418+AJ419+AJ420+AJ422+AJ424+AJ425+AJ427+AJ429+AJ430+AJ432+AJ433+AJ435</f>
        <v>230085.80000000002</v>
      </c>
    </row>
    <row r="395" spans="1:36" ht="20.25" x14ac:dyDescent="0.2">
      <c r="A395" s="19"/>
      <c r="B395" s="123" t="s">
        <v>1</v>
      </c>
      <c r="C395" s="123"/>
      <c r="D395" s="124"/>
      <c r="E395" s="124"/>
      <c r="F395" s="124"/>
      <c r="G395" s="124"/>
      <c r="H395" s="124"/>
      <c r="I395" s="122"/>
      <c r="J395" s="74"/>
      <c r="K395" s="74"/>
      <c r="L395" s="74"/>
      <c r="M395" s="241"/>
      <c r="N395" s="241"/>
      <c r="O395" s="241"/>
      <c r="P395" s="74"/>
      <c r="Q395" s="74"/>
      <c r="R395" s="74"/>
      <c r="S395" s="74"/>
      <c r="T395" s="74"/>
      <c r="U395" s="74"/>
      <c r="V395" s="224"/>
      <c r="W395" s="224"/>
      <c r="X395" s="224"/>
      <c r="Y395" s="74"/>
      <c r="Z395" s="74"/>
      <c r="AA395" s="74"/>
      <c r="AB395" s="74"/>
      <c r="AC395" s="74"/>
      <c r="AD395" s="74"/>
      <c r="AE395" s="224"/>
      <c r="AF395" s="224"/>
      <c r="AG395" s="224"/>
      <c r="AH395" s="74"/>
      <c r="AI395" s="74"/>
      <c r="AJ395" s="183"/>
    </row>
    <row r="396" spans="1:36" ht="20.25" x14ac:dyDescent="0.2">
      <c r="A396" s="19"/>
      <c r="B396" s="111" t="s">
        <v>638</v>
      </c>
      <c r="C396" s="99"/>
      <c r="D396" s="100"/>
      <c r="E396" s="100"/>
      <c r="F396" s="100"/>
      <c r="G396" s="100"/>
      <c r="H396" s="100"/>
      <c r="I396" s="119"/>
      <c r="J396" s="22"/>
      <c r="K396" s="22"/>
      <c r="L396" s="22"/>
      <c r="M396" s="237"/>
      <c r="N396" s="237"/>
      <c r="O396" s="237"/>
      <c r="P396" s="22"/>
      <c r="Q396" s="22"/>
      <c r="R396" s="22"/>
      <c r="S396" s="22"/>
      <c r="T396" s="22"/>
      <c r="U396" s="22"/>
      <c r="V396" s="223"/>
      <c r="W396" s="223"/>
      <c r="X396" s="223"/>
      <c r="Y396" s="22"/>
      <c r="Z396" s="22"/>
      <c r="AA396" s="22"/>
      <c r="AB396" s="22"/>
      <c r="AC396" s="22"/>
      <c r="AD396" s="22"/>
      <c r="AE396" s="223"/>
      <c r="AF396" s="223"/>
      <c r="AG396" s="223"/>
      <c r="AH396" s="22"/>
      <c r="AI396" s="22"/>
      <c r="AJ396" s="23"/>
    </row>
    <row r="397" spans="1:36" ht="33" x14ac:dyDescent="0.2">
      <c r="A397" s="258" t="s">
        <v>489</v>
      </c>
      <c r="B397" s="101" t="s">
        <v>639</v>
      </c>
      <c r="C397" s="101"/>
      <c r="D397" s="102"/>
      <c r="E397" s="102"/>
      <c r="F397" s="102"/>
      <c r="G397" s="102"/>
      <c r="H397" s="102"/>
      <c r="I397" s="122">
        <v>2023</v>
      </c>
      <c r="J397" s="74"/>
      <c r="K397" s="74"/>
      <c r="L397" s="74"/>
      <c r="M397" s="224">
        <f>N397+O397</f>
        <v>4305.8999999999996</v>
      </c>
      <c r="N397" s="224">
        <v>0</v>
      </c>
      <c r="O397" s="224">
        <v>4305.8999999999996</v>
      </c>
      <c r="P397" s="74">
        <f>Q397+R397</f>
        <v>4305.8999999999996</v>
      </c>
      <c r="Q397" s="74">
        <f>K397+N397</f>
        <v>0</v>
      </c>
      <c r="R397" s="74">
        <f>L397+O397</f>
        <v>4305.8999999999996</v>
      </c>
      <c r="S397" s="74"/>
      <c r="T397" s="74"/>
      <c r="U397" s="74"/>
      <c r="V397" s="224"/>
      <c r="W397" s="224"/>
      <c r="X397" s="224"/>
      <c r="Y397" s="74"/>
      <c r="Z397" s="74"/>
      <c r="AA397" s="74"/>
      <c r="AB397" s="74"/>
      <c r="AC397" s="74"/>
      <c r="AD397" s="74"/>
      <c r="AE397" s="224"/>
      <c r="AF397" s="224"/>
      <c r="AG397" s="224"/>
      <c r="AH397" s="74"/>
      <c r="AI397" s="74"/>
      <c r="AJ397" s="183"/>
    </row>
    <row r="398" spans="1:36" ht="33" x14ac:dyDescent="0.2">
      <c r="A398" s="258" t="s">
        <v>490</v>
      </c>
      <c r="B398" s="121" t="s">
        <v>640</v>
      </c>
      <c r="C398" s="101"/>
      <c r="D398" s="102"/>
      <c r="E398" s="102"/>
      <c r="F398" s="102"/>
      <c r="G398" s="102"/>
      <c r="H398" s="102"/>
      <c r="I398" s="122" t="s">
        <v>415</v>
      </c>
      <c r="J398" s="74"/>
      <c r="K398" s="74"/>
      <c r="L398" s="74"/>
      <c r="M398" s="224"/>
      <c r="N398" s="224"/>
      <c r="O398" s="224"/>
      <c r="P398" s="74"/>
      <c r="Q398" s="74"/>
      <c r="R398" s="74"/>
      <c r="S398" s="74"/>
      <c r="T398" s="74"/>
      <c r="U398" s="74"/>
      <c r="V398" s="224">
        <f>W398+X398</f>
        <v>10800</v>
      </c>
      <c r="W398" s="224">
        <v>0</v>
      </c>
      <c r="X398" s="224">
        <v>10800</v>
      </c>
      <c r="Y398" s="74">
        <f>Z398+AA398</f>
        <v>10800</v>
      </c>
      <c r="Z398" s="74">
        <f>T398+W398</f>
        <v>0</v>
      </c>
      <c r="AA398" s="74">
        <f>U398+X398</f>
        <v>10800</v>
      </c>
      <c r="AB398" s="74"/>
      <c r="AC398" s="74"/>
      <c r="AD398" s="183"/>
      <c r="AE398" s="224">
        <f>AF398+AG398</f>
        <v>11150</v>
      </c>
      <c r="AF398" s="224">
        <v>0</v>
      </c>
      <c r="AG398" s="251">
        <v>11150</v>
      </c>
      <c r="AH398" s="74">
        <f>AI398+AJ398</f>
        <v>11150</v>
      </c>
      <c r="AI398" s="74">
        <f>AC398+AF398</f>
        <v>0</v>
      </c>
      <c r="AJ398" s="183">
        <f>AD398+AG398</f>
        <v>11150</v>
      </c>
    </row>
    <row r="399" spans="1:36" ht="20.25" x14ac:dyDescent="0.2">
      <c r="A399" s="19"/>
      <c r="B399" s="111" t="s">
        <v>444</v>
      </c>
      <c r="C399" s="99"/>
      <c r="D399" s="100"/>
      <c r="E399" s="100"/>
      <c r="F399" s="100"/>
      <c r="G399" s="100"/>
      <c r="H399" s="100"/>
      <c r="I399" s="119"/>
      <c r="J399" s="22"/>
      <c r="K399" s="22"/>
      <c r="L399" s="22"/>
      <c r="M399" s="237"/>
      <c r="N399" s="237"/>
      <c r="O399" s="237"/>
      <c r="P399" s="22"/>
      <c r="Q399" s="22"/>
      <c r="R399" s="22"/>
      <c r="S399" s="22"/>
      <c r="T399" s="22"/>
      <c r="U399" s="22"/>
      <c r="V399" s="223"/>
      <c r="W399" s="223"/>
      <c r="X399" s="223"/>
      <c r="Y399" s="22"/>
      <c r="Z399" s="22"/>
      <c r="AA399" s="22"/>
      <c r="AB399" s="22"/>
      <c r="AC399" s="22"/>
      <c r="AD399" s="22"/>
      <c r="AE399" s="223"/>
      <c r="AF399" s="223"/>
      <c r="AG399" s="223"/>
      <c r="AH399" s="22"/>
      <c r="AI399" s="22"/>
      <c r="AJ399" s="23"/>
    </row>
    <row r="400" spans="1:36" ht="33" x14ac:dyDescent="0.2">
      <c r="A400" s="258" t="s">
        <v>491</v>
      </c>
      <c r="B400" s="121" t="s">
        <v>896</v>
      </c>
      <c r="C400" s="101"/>
      <c r="D400" s="102"/>
      <c r="E400" s="102"/>
      <c r="F400" s="102"/>
      <c r="G400" s="102"/>
      <c r="H400" s="102"/>
      <c r="I400" s="122" t="s">
        <v>413</v>
      </c>
      <c r="J400" s="74">
        <f t="shared" ref="J400" si="182">K400+L400</f>
        <v>98748</v>
      </c>
      <c r="K400" s="74">
        <v>0</v>
      </c>
      <c r="L400" s="74">
        <v>98748</v>
      </c>
      <c r="M400" s="224">
        <f>N400+O400</f>
        <v>-35423</v>
      </c>
      <c r="N400" s="224">
        <v>0</v>
      </c>
      <c r="O400" s="224">
        <v>-35423</v>
      </c>
      <c r="P400" s="74">
        <f>Q400+R400</f>
        <v>63325</v>
      </c>
      <c r="Q400" s="74">
        <f>K400+N400</f>
        <v>0</v>
      </c>
      <c r="R400" s="74">
        <f>L400+O400</f>
        <v>63325</v>
      </c>
      <c r="S400" s="74"/>
      <c r="T400" s="74"/>
      <c r="U400" s="74"/>
      <c r="V400" s="224"/>
      <c r="W400" s="224"/>
      <c r="X400" s="224"/>
      <c r="Y400" s="74"/>
      <c r="Z400" s="74"/>
      <c r="AA400" s="74"/>
      <c r="AB400" s="74"/>
      <c r="AC400" s="74"/>
      <c r="AD400" s="74"/>
      <c r="AE400" s="224"/>
      <c r="AF400" s="224"/>
      <c r="AG400" s="224"/>
      <c r="AH400" s="74"/>
      <c r="AI400" s="74"/>
      <c r="AJ400" s="183"/>
    </row>
    <row r="401" spans="1:36" ht="33" x14ac:dyDescent="0.2">
      <c r="A401" s="258" t="s">
        <v>492</v>
      </c>
      <c r="B401" s="121" t="s">
        <v>897</v>
      </c>
      <c r="C401" s="101"/>
      <c r="D401" s="102"/>
      <c r="E401" s="102"/>
      <c r="F401" s="102"/>
      <c r="G401" s="102"/>
      <c r="H401" s="102"/>
      <c r="I401" s="122" t="s">
        <v>413</v>
      </c>
      <c r="J401" s="74"/>
      <c r="K401" s="74"/>
      <c r="L401" s="74"/>
      <c r="M401" s="224">
        <f>N401+O401</f>
        <v>9381</v>
      </c>
      <c r="N401" s="224">
        <v>0</v>
      </c>
      <c r="O401" s="224">
        <v>9381</v>
      </c>
      <c r="P401" s="74">
        <f>Q401+R401</f>
        <v>9381</v>
      </c>
      <c r="Q401" s="74">
        <f>K401+N401</f>
        <v>0</v>
      </c>
      <c r="R401" s="74">
        <f>L401+O401</f>
        <v>9381</v>
      </c>
      <c r="S401" s="74"/>
      <c r="T401" s="74"/>
      <c r="U401" s="74"/>
      <c r="V401" s="224"/>
      <c r="W401" s="224"/>
      <c r="X401" s="224"/>
      <c r="Y401" s="74"/>
      <c r="Z401" s="74"/>
      <c r="AA401" s="74"/>
      <c r="AB401" s="74"/>
      <c r="AC401" s="74"/>
      <c r="AD401" s="74"/>
      <c r="AE401" s="224"/>
      <c r="AF401" s="224"/>
      <c r="AG401" s="224"/>
      <c r="AH401" s="74"/>
      <c r="AI401" s="74"/>
      <c r="AJ401" s="183"/>
    </row>
    <row r="402" spans="1:36" ht="20.25" x14ac:dyDescent="0.2">
      <c r="A402" s="19"/>
      <c r="B402" s="111" t="s">
        <v>445</v>
      </c>
      <c r="C402" s="99"/>
      <c r="D402" s="100"/>
      <c r="E402" s="100"/>
      <c r="F402" s="100"/>
      <c r="G402" s="100"/>
      <c r="H402" s="100"/>
      <c r="I402" s="119"/>
      <c r="J402" s="22"/>
      <c r="K402" s="22"/>
      <c r="L402" s="22"/>
      <c r="M402" s="237"/>
      <c r="N402" s="237"/>
      <c r="O402" s="237"/>
      <c r="P402" s="22"/>
      <c r="Q402" s="22"/>
      <c r="R402" s="22"/>
      <c r="S402" s="22"/>
      <c r="T402" s="22"/>
      <c r="U402" s="22"/>
      <c r="V402" s="223"/>
      <c r="W402" s="223"/>
      <c r="X402" s="223"/>
      <c r="Y402" s="22"/>
      <c r="Z402" s="22"/>
      <c r="AA402" s="22"/>
      <c r="AB402" s="22"/>
      <c r="AC402" s="22"/>
      <c r="AD402" s="22"/>
      <c r="AE402" s="223"/>
      <c r="AF402" s="223"/>
      <c r="AG402" s="223"/>
      <c r="AH402" s="22"/>
      <c r="AI402" s="22"/>
      <c r="AJ402" s="23"/>
    </row>
    <row r="403" spans="1:36" ht="49.5" x14ac:dyDescent="0.2">
      <c r="A403" s="258" t="s">
        <v>493</v>
      </c>
      <c r="B403" s="121" t="s">
        <v>85</v>
      </c>
      <c r="C403" s="101"/>
      <c r="D403" s="102"/>
      <c r="E403" s="102"/>
      <c r="F403" s="102"/>
      <c r="G403" s="102"/>
      <c r="H403" s="102"/>
      <c r="I403" s="122" t="s">
        <v>419</v>
      </c>
      <c r="J403" s="74"/>
      <c r="K403" s="74"/>
      <c r="L403" s="74"/>
      <c r="M403" s="234"/>
      <c r="N403" s="234"/>
      <c r="O403" s="234"/>
      <c r="P403" s="74"/>
      <c r="Q403" s="74"/>
      <c r="R403" s="74"/>
      <c r="S403" s="74">
        <f>T403+U403</f>
        <v>52597</v>
      </c>
      <c r="T403" s="74">
        <v>0</v>
      </c>
      <c r="U403" s="74">
        <v>52597</v>
      </c>
      <c r="V403" s="224">
        <f>W403+X403</f>
        <v>-2706.9000000000015</v>
      </c>
      <c r="W403" s="224">
        <v>0</v>
      </c>
      <c r="X403" s="224">
        <f>21152.1-23859</f>
        <v>-2706.9000000000015</v>
      </c>
      <c r="Y403" s="218">
        <f>Z403+AA403</f>
        <v>49890.1</v>
      </c>
      <c r="Z403" s="218">
        <f>T403+W403</f>
        <v>0</v>
      </c>
      <c r="AA403" s="218">
        <f>U403+X403</f>
        <v>49890.1</v>
      </c>
      <c r="AB403" s="74">
        <f>AC403+AD403</f>
        <v>30000</v>
      </c>
      <c r="AC403" s="74">
        <v>0</v>
      </c>
      <c r="AD403" s="183">
        <v>30000</v>
      </c>
      <c r="AE403" s="224">
        <f>AF403+AG403</f>
        <v>10630.4</v>
      </c>
      <c r="AF403" s="224">
        <v>0</v>
      </c>
      <c r="AG403" s="224">
        <v>10630.4</v>
      </c>
      <c r="AH403" s="74">
        <f>AI403+AJ403</f>
        <v>40630.400000000001</v>
      </c>
      <c r="AI403" s="74">
        <f>AC403+AF403</f>
        <v>0</v>
      </c>
      <c r="AJ403" s="183">
        <f>AD403+AG403</f>
        <v>40630.400000000001</v>
      </c>
    </row>
    <row r="404" spans="1:36" ht="20.25" x14ac:dyDescent="0.2">
      <c r="A404" s="19"/>
      <c r="B404" s="111" t="s">
        <v>446</v>
      </c>
      <c r="C404" s="99"/>
      <c r="D404" s="100"/>
      <c r="E404" s="100"/>
      <c r="F404" s="100"/>
      <c r="G404" s="100"/>
      <c r="H404" s="100"/>
      <c r="I404" s="119"/>
      <c r="J404" s="22"/>
      <c r="K404" s="22"/>
      <c r="L404" s="22"/>
      <c r="M404" s="237"/>
      <c r="N404" s="237"/>
      <c r="O404" s="237"/>
      <c r="P404" s="22"/>
      <c r="Q404" s="22"/>
      <c r="R404" s="22"/>
      <c r="S404" s="22"/>
      <c r="T404" s="22"/>
      <c r="U404" s="22"/>
      <c r="V404" s="223"/>
      <c r="W404" s="223"/>
      <c r="X404" s="223"/>
      <c r="Y404" s="22"/>
      <c r="Z404" s="22"/>
      <c r="AA404" s="22"/>
      <c r="AB404" s="22"/>
      <c r="AC404" s="22"/>
      <c r="AD404" s="23"/>
      <c r="AE404" s="223"/>
      <c r="AF404" s="223"/>
      <c r="AG404" s="223"/>
      <c r="AH404" s="22"/>
      <c r="AI404" s="22"/>
      <c r="AJ404" s="23"/>
    </row>
    <row r="405" spans="1:36" ht="33" x14ac:dyDescent="0.2">
      <c r="A405" s="258" t="s">
        <v>494</v>
      </c>
      <c r="B405" s="252" t="s">
        <v>21</v>
      </c>
      <c r="C405" s="125"/>
      <c r="D405" s="63"/>
      <c r="E405" s="63"/>
      <c r="F405" s="63"/>
      <c r="G405" s="63"/>
      <c r="H405" s="63"/>
      <c r="I405" s="122" t="s">
        <v>546</v>
      </c>
      <c r="J405" s="74">
        <f>K405+L405</f>
        <v>15000</v>
      </c>
      <c r="K405" s="74">
        <v>0</v>
      </c>
      <c r="L405" s="74">
        <v>15000</v>
      </c>
      <c r="M405" s="224">
        <f>N405+O405</f>
        <v>-15000</v>
      </c>
      <c r="N405" s="224">
        <v>0</v>
      </c>
      <c r="O405" s="224">
        <v>-15000</v>
      </c>
      <c r="P405" s="218"/>
      <c r="Q405" s="218"/>
      <c r="R405" s="218"/>
      <c r="S405" s="74">
        <f>T405+U405</f>
        <v>26580</v>
      </c>
      <c r="T405" s="74">
        <v>0</v>
      </c>
      <c r="U405" s="74">
        <v>26580</v>
      </c>
      <c r="V405" s="224">
        <f>W405+X405</f>
        <v>4867.5</v>
      </c>
      <c r="W405" s="224">
        <v>0</v>
      </c>
      <c r="X405" s="224">
        <f>-5132.5+10000</f>
        <v>4867.5</v>
      </c>
      <c r="Y405" s="218">
        <f>Z405+AA405</f>
        <v>31447.5</v>
      </c>
      <c r="Z405" s="218">
        <f>T405+W405</f>
        <v>0</v>
      </c>
      <c r="AA405" s="218">
        <f>U405+X405</f>
        <v>31447.5</v>
      </c>
      <c r="AB405" s="74"/>
      <c r="AC405" s="74"/>
      <c r="AD405" s="183"/>
      <c r="AE405" s="224">
        <f>AF405+AG405</f>
        <v>28000</v>
      </c>
      <c r="AF405" s="224">
        <v>0</v>
      </c>
      <c r="AG405" s="251">
        <f>10000+18000</f>
        <v>28000</v>
      </c>
      <c r="AH405" s="218">
        <f>AI405+AJ405</f>
        <v>28000</v>
      </c>
      <c r="AI405" s="218">
        <f>AC405+AF405</f>
        <v>0</v>
      </c>
      <c r="AJ405" s="257">
        <f>AD405+AG405</f>
        <v>28000</v>
      </c>
    </row>
    <row r="406" spans="1:36" ht="18" hidden="1" customHeight="1" x14ac:dyDescent="0.2">
      <c r="A406" s="19"/>
      <c r="B406" s="111" t="s">
        <v>86</v>
      </c>
      <c r="C406" s="99"/>
      <c r="D406" s="100"/>
      <c r="E406" s="100"/>
      <c r="F406" s="100"/>
      <c r="G406" s="100"/>
      <c r="H406" s="100"/>
      <c r="I406" s="119"/>
      <c r="J406" s="22"/>
      <c r="K406" s="22"/>
      <c r="L406" s="22"/>
      <c r="M406" s="237"/>
      <c r="N406" s="237"/>
      <c r="O406" s="237"/>
      <c r="P406" s="22"/>
      <c r="Q406" s="22"/>
      <c r="R406" s="22"/>
      <c r="S406" s="22"/>
      <c r="T406" s="22"/>
      <c r="U406" s="22"/>
      <c r="V406" s="223"/>
      <c r="W406" s="223"/>
      <c r="X406" s="223"/>
      <c r="Y406" s="22"/>
      <c r="Z406" s="22"/>
      <c r="AA406" s="22"/>
      <c r="AB406" s="22"/>
      <c r="AC406" s="22"/>
      <c r="AD406" s="23"/>
      <c r="AE406" s="223"/>
      <c r="AF406" s="223"/>
      <c r="AG406" s="223"/>
      <c r="AH406" s="22"/>
      <c r="AI406" s="22"/>
      <c r="AJ406" s="23"/>
    </row>
    <row r="407" spans="1:36" ht="36.75" hidden="1" customHeight="1" x14ac:dyDescent="0.2">
      <c r="A407" s="19" t="s">
        <v>494</v>
      </c>
      <c r="B407" s="252" t="s">
        <v>87</v>
      </c>
      <c r="C407" s="125"/>
      <c r="D407" s="63"/>
      <c r="E407" s="63"/>
      <c r="F407" s="63"/>
      <c r="G407" s="63"/>
      <c r="H407" s="63"/>
      <c r="I407" s="122" t="s">
        <v>419</v>
      </c>
      <c r="J407" s="74"/>
      <c r="K407" s="74"/>
      <c r="L407" s="74"/>
      <c r="M407" s="226"/>
      <c r="N407" s="226"/>
      <c r="O407" s="226"/>
      <c r="P407" s="74"/>
      <c r="Q407" s="74"/>
      <c r="R407" s="74"/>
      <c r="S407" s="74">
        <f>T407+U407</f>
        <v>11000</v>
      </c>
      <c r="T407" s="74">
        <v>0</v>
      </c>
      <c r="U407" s="74">
        <v>11000</v>
      </c>
      <c r="V407" s="224">
        <f>W407+X407</f>
        <v>-11000</v>
      </c>
      <c r="W407" s="224">
        <v>0</v>
      </c>
      <c r="X407" s="224">
        <v>-11000</v>
      </c>
      <c r="Y407" s="218">
        <f>Z407+AA407</f>
        <v>0</v>
      </c>
      <c r="Z407" s="218">
        <f>T407+W407</f>
        <v>0</v>
      </c>
      <c r="AA407" s="218">
        <f>U407+X407</f>
        <v>0</v>
      </c>
      <c r="AB407" s="74">
        <f>AC407+AD407</f>
        <v>48000</v>
      </c>
      <c r="AC407" s="74">
        <v>0</v>
      </c>
      <c r="AD407" s="183">
        <v>48000</v>
      </c>
      <c r="AE407" s="224">
        <f>AF407+AG407</f>
        <v>-48000</v>
      </c>
      <c r="AF407" s="224">
        <v>0</v>
      </c>
      <c r="AG407" s="224">
        <f>-20000-28000</f>
        <v>-48000</v>
      </c>
      <c r="AH407" s="218">
        <f>AI407+AJ407</f>
        <v>0</v>
      </c>
      <c r="AI407" s="218">
        <f>AC407+AF407</f>
        <v>0</v>
      </c>
      <c r="AJ407" s="257">
        <f>AD407+AG407</f>
        <v>0</v>
      </c>
    </row>
    <row r="408" spans="1:36" ht="20.25" x14ac:dyDescent="0.2">
      <c r="A408" s="19"/>
      <c r="B408" s="111" t="s">
        <v>641</v>
      </c>
      <c r="C408" s="125"/>
      <c r="D408" s="63"/>
      <c r="E408" s="63"/>
      <c r="F408" s="63"/>
      <c r="G408" s="63"/>
      <c r="H408" s="63"/>
      <c r="I408" s="122"/>
      <c r="J408" s="74"/>
      <c r="K408" s="74"/>
      <c r="L408" s="74"/>
      <c r="M408" s="226"/>
      <c r="N408" s="226"/>
      <c r="O408" s="226"/>
      <c r="P408" s="74"/>
      <c r="Q408" s="74"/>
      <c r="R408" s="74"/>
      <c r="S408" s="74"/>
      <c r="T408" s="74"/>
      <c r="U408" s="74"/>
      <c r="V408" s="224"/>
      <c r="W408" s="224"/>
      <c r="X408" s="224"/>
      <c r="Y408" s="74"/>
      <c r="Z408" s="74"/>
      <c r="AA408" s="74"/>
      <c r="AB408" s="74"/>
      <c r="AC408" s="74"/>
      <c r="AD408" s="183"/>
      <c r="AE408" s="224"/>
      <c r="AF408" s="224"/>
      <c r="AG408" s="224"/>
      <c r="AH408" s="74"/>
      <c r="AI408" s="74"/>
      <c r="AJ408" s="183"/>
    </row>
    <row r="409" spans="1:36" ht="33" x14ac:dyDescent="0.2">
      <c r="A409" s="258" t="s">
        <v>495</v>
      </c>
      <c r="B409" s="252" t="s">
        <v>642</v>
      </c>
      <c r="C409" s="125"/>
      <c r="D409" s="63"/>
      <c r="E409" s="63"/>
      <c r="F409" s="63"/>
      <c r="G409" s="63"/>
      <c r="H409" s="63"/>
      <c r="I409" s="122">
        <v>2023</v>
      </c>
      <c r="J409" s="74"/>
      <c r="K409" s="74"/>
      <c r="L409" s="74"/>
      <c r="M409" s="224">
        <f>N409+O409</f>
        <v>5360.1</v>
      </c>
      <c r="N409" s="224">
        <v>0</v>
      </c>
      <c r="O409" s="224">
        <v>5360.1</v>
      </c>
      <c r="P409" s="74">
        <f>Q409+R409</f>
        <v>5360.1</v>
      </c>
      <c r="Q409" s="74">
        <f>K409+N409</f>
        <v>0</v>
      </c>
      <c r="R409" s="74">
        <f>L409+O409</f>
        <v>5360.1</v>
      </c>
      <c r="S409" s="74"/>
      <c r="T409" s="74"/>
      <c r="U409" s="74"/>
      <c r="V409" s="224"/>
      <c r="W409" s="224"/>
      <c r="X409" s="224"/>
      <c r="Y409" s="74"/>
      <c r="Z409" s="74"/>
      <c r="AA409" s="74"/>
      <c r="AB409" s="74"/>
      <c r="AC409" s="74"/>
      <c r="AD409" s="183"/>
      <c r="AE409" s="224"/>
      <c r="AF409" s="224"/>
      <c r="AG409" s="224"/>
      <c r="AH409" s="74"/>
      <c r="AI409" s="74"/>
      <c r="AJ409" s="183"/>
    </row>
    <row r="410" spans="1:36" ht="66" x14ac:dyDescent="0.2">
      <c r="A410" s="258" t="s">
        <v>496</v>
      </c>
      <c r="B410" s="252" t="s">
        <v>856</v>
      </c>
      <c r="C410" s="125"/>
      <c r="D410" s="63"/>
      <c r="E410" s="63"/>
      <c r="F410" s="63"/>
      <c r="G410" s="63"/>
      <c r="H410" s="63"/>
      <c r="I410" s="122" t="s">
        <v>775</v>
      </c>
      <c r="J410" s="74"/>
      <c r="K410" s="74"/>
      <c r="L410" s="74"/>
      <c r="M410" s="224">
        <f>N410+O410</f>
        <v>10000</v>
      </c>
      <c r="N410" s="224">
        <v>0</v>
      </c>
      <c r="O410" s="224">
        <v>10000</v>
      </c>
      <c r="P410" s="74">
        <f>Q410+R410</f>
        <v>10000</v>
      </c>
      <c r="Q410" s="74">
        <f>K410+N410</f>
        <v>0</v>
      </c>
      <c r="R410" s="74">
        <f>L410+O410</f>
        <v>10000</v>
      </c>
      <c r="S410" s="74"/>
      <c r="T410" s="74"/>
      <c r="U410" s="74"/>
      <c r="V410" s="224">
        <f>W410+X410</f>
        <v>102414.2</v>
      </c>
      <c r="W410" s="224">
        <v>0</v>
      </c>
      <c r="X410" s="224">
        <v>102414.2</v>
      </c>
      <c r="Y410" s="74">
        <f>Z410+AA410</f>
        <v>102414.2</v>
      </c>
      <c r="Z410" s="74">
        <f>T410+W410</f>
        <v>0</v>
      </c>
      <c r="AA410" s="74">
        <f>U410+X410</f>
        <v>102414.2</v>
      </c>
      <c r="AB410" s="74"/>
      <c r="AC410" s="74"/>
      <c r="AD410" s="183"/>
      <c r="AE410" s="224">
        <f>AF410+AG410</f>
        <v>6585.8</v>
      </c>
      <c r="AF410" s="224">
        <v>0</v>
      </c>
      <c r="AG410" s="224">
        <v>6585.8</v>
      </c>
      <c r="AH410" s="74">
        <f>AI410+AJ410</f>
        <v>6585.8</v>
      </c>
      <c r="AI410" s="74">
        <f>AC410+AF410</f>
        <v>0</v>
      </c>
      <c r="AJ410" s="183">
        <f>AD410+AG410</f>
        <v>6585.8</v>
      </c>
    </row>
    <row r="411" spans="1:36" ht="35.25" customHeight="1" x14ac:dyDescent="0.2">
      <c r="A411" s="19"/>
      <c r="B411" s="111" t="s">
        <v>447</v>
      </c>
      <c r="C411" s="99"/>
      <c r="D411" s="100"/>
      <c r="E411" s="100"/>
      <c r="F411" s="100"/>
      <c r="G411" s="100"/>
      <c r="H411" s="100"/>
      <c r="I411" s="119"/>
      <c r="J411" s="22"/>
      <c r="K411" s="22"/>
      <c r="L411" s="22"/>
      <c r="M411" s="237"/>
      <c r="N411" s="237"/>
      <c r="O411" s="237"/>
      <c r="P411" s="22"/>
      <c r="Q411" s="22"/>
      <c r="R411" s="22"/>
      <c r="S411" s="22"/>
      <c r="T411" s="22"/>
      <c r="U411" s="22"/>
      <c r="V411" s="223"/>
      <c r="W411" s="223"/>
      <c r="X411" s="223"/>
      <c r="Y411" s="22"/>
      <c r="Z411" s="22"/>
      <c r="AA411" s="22"/>
      <c r="AB411" s="22"/>
      <c r="AC411" s="22"/>
      <c r="AD411" s="23"/>
      <c r="AE411" s="223"/>
      <c r="AF411" s="223"/>
      <c r="AG411" s="223"/>
      <c r="AH411" s="22"/>
      <c r="AI411" s="22"/>
      <c r="AJ411" s="23"/>
    </row>
    <row r="412" spans="1:36" ht="49.5" x14ac:dyDescent="0.2">
      <c r="A412" s="258" t="s">
        <v>497</v>
      </c>
      <c r="B412" s="121" t="s">
        <v>606</v>
      </c>
      <c r="C412" s="101"/>
      <c r="D412" s="102"/>
      <c r="E412" s="102"/>
      <c r="F412" s="102"/>
      <c r="G412" s="102"/>
      <c r="H412" s="102"/>
      <c r="I412" s="122" t="s">
        <v>419</v>
      </c>
      <c r="J412" s="74">
        <f>K412+L412</f>
        <v>6690</v>
      </c>
      <c r="K412" s="74">
        <v>0</v>
      </c>
      <c r="L412" s="74">
        <v>6690</v>
      </c>
      <c r="M412" s="224">
        <f>N412+O412</f>
        <v>-6690</v>
      </c>
      <c r="N412" s="224">
        <v>0</v>
      </c>
      <c r="O412" s="224">
        <v>-6690</v>
      </c>
      <c r="P412" s="218"/>
      <c r="Q412" s="218"/>
      <c r="R412" s="218"/>
      <c r="S412" s="74">
        <f>T412+U412</f>
        <v>10000</v>
      </c>
      <c r="T412" s="74">
        <v>0</v>
      </c>
      <c r="U412" s="74">
        <v>10000</v>
      </c>
      <c r="V412" s="224"/>
      <c r="W412" s="224"/>
      <c r="X412" s="224"/>
      <c r="Y412" s="74">
        <f>Z412+AA412</f>
        <v>10000</v>
      </c>
      <c r="Z412" s="74">
        <f>T412+W412</f>
        <v>0</v>
      </c>
      <c r="AA412" s="74">
        <f>U412+X412</f>
        <v>10000</v>
      </c>
      <c r="AB412" s="74">
        <f>AC412+AD412</f>
        <v>52500</v>
      </c>
      <c r="AC412" s="74">
        <v>0</v>
      </c>
      <c r="AD412" s="183">
        <v>52500</v>
      </c>
      <c r="AE412" s="224">
        <f>AF412+AG412</f>
        <v>-33000</v>
      </c>
      <c r="AF412" s="224">
        <v>0</v>
      </c>
      <c r="AG412" s="224">
        <v>-33000</v>
      </c>
      <c r="AH412" s="74">
        <f>AI412+AJ412</f>
        <v>19500</v>
      </c>
      <c r="AI412" s="74">
        <f>AC412+AF412</f>
        <v>0</v>
      </c>
      <c r="AJ412" s="183">
        <f>AD412+AG412</f>
        <v>19500</v>
      </c>
    </row>
    <row r="413" spans="1:36" ht="82.5" x14ac:dyDescent="0.2">
      <c r="A413" s="258" t="s">
        <v>498</v>
      </c>
      <c r="B413" s="121" t="s">
        <v>88</v>
      </c>
      <c r="C413" s="101"/>
      <c r="D413" s="102"/>
      <c r="E413" s="102"/>
      <c r="F413" s="102"/>
      <c r="G413" s="102"/>
      <c r="H413" s="102"/>
      <c r="I413" s="122" t="s">
        <v>419</v>
      </c>
      <c r="J413" s="74"/>
      <c r="K413" s="74"/>
      <c r="L413" s="74"/>
      <c r="M413" s="234"/>
      <c r="N413" s="234"/>
      <c r="O413" s="234"/>
      <c r="P413" s="74"/>
      <c r="Q413" s="74"/>
      <c r="R413" s="74"/>
      <c r="S413" s="74">
        <f>T413+U413</f>
        <v>12100</v>
      </c>
      <c r="T413" s="74">
        <v>0</v>
      </c>
      <c r="U413" s="74">
        <v>12100</v>
      </c>
      <c r="V413" s="224"/>
      <c r="W413" s="224"/>
      <c r="X413" s="224"/>
      <c r="Y413" s="74">
        <f>Z413+AA413</f>
        <v>12100</v>
      </c>
      <c r="Z413" s="74">
        <f>T413+W413</f>
        <v>0</v>
      </c>
      <c r="AA413" s="74">
        <f>U413+X413</f>
        <v>12100</v>
      </c>
      <c r="AB413" s="74">
        <f>AC413+AD413</f>
        <v>48000</v>
      </c>
      <c r="AC413" s="74">
        <v>0</v>
      </c>
      <c r="AD413" s="183">
        <v>48000</v>
      </c>
      <c r="AE413" s="224">
        <f>AF413+AG413</f>
        <v>-21300</v>
      </c>
      <c r="AF413" s="224">
        <v>0</v>
      </c>
      <c r="AG413" s="224">
        <v>-21300</v>
      </c>
      <c r="AH413" s="74">
        <f>AI413+AJ413</f>
        <v>26700</v>
      </c>
      <c r="AI413" s="74">
        <f>AC413+AF413</f>
        <v>0</v>
      </c>
      <c r="AJ413" s="183">
        <f>AD413+AG413</f>
        <v>26700</v>
      </c>
    </row>
    <row r="414" spans="1:36" ht="20.25" x14ac:dyDescent="0.2">
      <c r="A414" s="19"/>
      <c r="B414" s="111" t="s">
        <v>448</v>
      </c>
      <c r="C414" s="99"/>
      <c r="D414" s="100"/>
      <c r="E414" s="100"/>
      <c r="F414" s="100"/>
      <c r="G414" s="100"/>
      <c r="H414" s="100"/>
      <c r="I414" s="119"/>
      <c r="J414" s="22"/>
      <c r="K414" s="22"/>
      <c r="L414" s="22"/>
      <c r="M414" s="237"/>
      <c r="N414" s="237"/>
      <c r="O414" s="237"/>
      <c r="P414" s="22"/>
      <c r="Q414" s="22"/>
      <c r="R414" s="22"/>
      <c r="S414" s="22"/>
      <c r="T414" s="22"/>
      <c r="U414" s="22"/>
      <c r="V414" s="223"/>
      <c r="W414" s="223"/>
      <c r="X414" s="223"/>
      <c r="Y414" s="22"/>
      <c r="Z414" s="22"/>
      <c r="AA414" s="22"/>
      <c r="AB414" s="22"/>
      <c r="AC414" s="22"/>
      <c r="AD414" s="23"/>
      <c r="AE414" s="223"/>
      <c r="AF414" s="223"/>
      <c r="AG414" s="223"/>
      <c r="AH414" s="22"/>
      <c r="AI414" s="22"/>
      <c r="AJ414" s="23"/>
    </row>
    <row r="415" spans="1:36" ht="33" x14ac:dyDescent="0.2">
      <c r="A415" s="258" t="s">
        <v>499</v>
      </c>
      <c r="B415" s="121" t="s">
        <v>89</v>
      </c>
      <c r="C415" s="101"/>
      <c r="D415" s="102"/>
      <c r="E415" s="102"/>
      <c r="F415" s="102"/>
      <c r="G415" s="102"/>
      <c r="H415" s="102"/>
      <c r="I415" s="122" t="s">
        <v>419</v>
      </c>
      <c r="J415" s="74">
        <f>K415+L415</f>
        <v>15650</v>
      </c>
      <c r="K415" s="74">
        <v>0</v>
      </c>
      <c r="L415" s="74">
        <v>15650</v>
      </c>
      <c r="M415" s="224">
        <f>N415+O415</f>
        <v>-15650</v>
      </c>
      <c r="N415" s="224">
        <v>0</v>
      </c>
      <c r="O415" s="224">
        <v>-15650</v>
      </c>
      <c r="P415" s="218"/>
      <c r="Q415" s="218"/>
      <c r="R415" s="218"/>
      <c r="S415" s="74">
        <f>T415+U415</f>
        <v>23860</v>
      </c>
      <c r="T415" s="74">
        <v>0</v>
      </c>
      <c r="U415" s="74">
        <v>23860</v>
      </c>
      <c r="V415" s="224">
        <f>W415+X415</f>
        <v>-6469.1</v>
      </c>
      <c r="W415" s="224">
        <v>0</v>
      </c>
      <c r="X415" s="224">
        <v>-6469.1</v>
      </c>
      <c r="Y415" s="74">
        <f>Z415+AA415</f>
        <v>17390.900000000001</v>
      </c>
      <c r="Z415" s="74">
        <f>T415+W415</f>
        <v>0</v>
      </c>
      <c r="AA415" s="74">
        <f>U415+X415</f>
        <v>17390.900000000001</v>
      </c>
      <c r="AB415" s="74">
        <f>AC415+AD415</f>
        <v>0</v>
      </c>
      <c r="AC415" s="74">
        <v>0</v>
      </c>
      <c r="AD415" s="183">
        <v>0</v>
      </c>
      <c r="AE415" s="224">
        <f>AF415+AG415</f>
        <v>20000</v>
      </c>
      <c r="AF415" s="224">
        <v>0</v>
      </c>
      <c r="AG415" s="224">
        <v>20000</v>
      </c>
      <c r="AH415" s="74">
        <f>AI415+AJ415</f>
        <v>20000</v>
      </c>
      <c r="AI415" s="74">
        <f>AC415+AF415</f>
        <v>0</v>
      </c>
      <c r="AJ415" s="183">
        <f>AD415+AG415</f>
        <v>20000</v>
      </c>
    </row>
    <row r="416" spans="1:36" ht="49.5" x14ac:dyDescent="0.2">
      <c r="A416" s="258" t="s">
        <v>500</v>
      </c>
      <c r="B416" s="121" t="s">
        <v>90</v>
      </c>
      <c r="C416" s="101"/>
      <c r="D416" s="102"/>
      <c r="E416" s="102"/>
      <c r="F416" s="102"/>
      <c r="G416" s="102"/>
      <c r="H416" s="102"/>
      <c r="I416" s="122" t="s">
        <v>419</v>
      </c>
      <c r="J416" s="74"/>
      <c r="K416" s="74"/>
      <c r="L416" s="74"/>
      <c r="M416" s="234"/>
      <c r="N416" s="234"/>
      <c r="O416" s="234"/>
      <c r="P416" s="74"/>
      <c r="Q416" s="74"/>
      <c r="R416" s="74"/>
      <c r="S416" s="74">
        <f>T416+U416</f>
        <v>14250</v>
      </c>
      <c r="T416" s="74">
        <v>0</v>
      </c>
      <c r="U416" s="74">
        <v>14250</v>
      </c>
      <c r="V416" s="224"/>
      <c r="W416" s="224"/>
      <c r="X416" s="224"/>
      <c r="Y416" s="74">
        <f>Z416+AA416</f>
        <v>14250</v>
      </c>
      <c r="Z416" s="74">
        <f>T416+W416</f>
        <v>0</v>
      </c>
      <c r="AA416" s="74">
        <f>U416+X416</f>
        <v>14250</v>
      </c>
      <c r="AB416" s="74">
        <f>AC416+AD416</f>
        <v>15000</v>
      </c>
      <c r="AC416" s="74">
        <v>0</v>
      </c>
      <c r="AD416" s="183">
        <v>15000</v>
      </c>
      <c r="AE416" s="224">
        <f>AF416+AG416</f>
        <v>10000</v>
      </c>
      <c r="AF416" s="224">
        <v>0</v>
      </c>
      <c r="AG416" s="224">
        <v>10000</v>
      </c>
      <c r="AH416" s="218">
        <f>AI416+AJ416</f>
        <v>25000</v>
      </c>
      <c r="AI416" s="218">
        <f>AC416+AF416</f>
        <v>0</v>
      </c>
      <c r="AJ416" s="257">
        <f>AD416+AG416</f>
        <v>25000</v>
      </c>
    </row>
    <row r="417" spans="1:36" ht="20.25" x14ac:dyDescent="0.2">
      <c r="A417" s="19"/>
      <c r="B417" s="111" t="s">
        <v>449</v>
      </c>
      <c r="C417" s="99"/>
      <c r="D417" s="100"/>
      <c r="E417" s="100"/>
      <c r="F417" s="100"/>
      <c r="G417" s="100"/>
      <c r="H417" s="100"/>
      <c r="I417" s="119"/>
      <c r="J417" s="22"/>
      <c r="K417" s="22"/>
      <c r="L417" s="22"/>
      <c r="M417" s="237"/>
      <c r="N417" s="237"/>
      <c r="O417" s="237"/>
      <c r="P417" s="22"/>
      <c r="Q417" s="22"/>
      <c r="R417" s="22"/>
      <c r="S417" s="22"/>
      <c r="T417" s="22"/>
      <c r="U417" s="22"/>
      <c r="V417" s="223"/>
      <c r="W417" s="223"/>
      <c r="X417" s="223"/>
      <c r="Y417" s="22"/>
      <c r="Z417" s="22"/>
      <c r="AA417" s="22"/>
      <c r="AB417" s="22"/>
      <c r="AC417" s="22"/>
      <c r="AD417" s="23"/>
      <c r="AE417" s="223"/>
      <c r="AF417" s="223"/>
      <c r="AG417" s="223"/>
      <c r="AH417" s="22"/>
      <c r="AI417" s="22"/>
      <c r="AJ417" s="23"/>
    </row>
    <row r="418" spans="1:36" ht="33" x14ac:dyDescent="0.2">
      <c r="A418" s="258" t="s">
        <v>501</v>
      </c>
      <c r="B418" s="121" t="s">
        <v>898</v>
      </c>
      <c r="C418" s="101"/>
      <c r="D418" s="102"/>
      <c r="E418" s="102"/>
      <c r="F418" s="102"/>
      <c r="G418" s="102"/>
      <c r="H418" s="102"/>
      <c r="I418" s="122" t="s">
        <v>413</v>
      </c>
      <c r="J418" s="74"/>
      <c r="K418" s="74"/>
      <c r="L418" s="74"/>
      <c r="M418" s="224">
        <f>N418+O418</f>
        <v>4861</v>
      </c>
      <c r="N418" s="224">
        <v>0</v>
      </c>
      <c r="O418" s="224">
        <v>4861</v>
      </c>
      <c r="P418" s="74">
        <f>Q418+R418</f>
        <v>4861</v>
      </c>
      <c r="Q418" s="74">
        <f>K418+N418</f>
        <v>0</v>
      </c>
      <c r="R418" s="74">
        <f>L418+O418</f>
        <v>4861</v>
      </c>
      <c r="S418" s="74"/>
      <c r="T418" s="74"/>
      <c r="U418" s="74"/>
      <c r="V418" s="224"/>
      <c r="W418" s="224"/>
      <c r="X418" s="224"/>
      <c r="Y418" s="74"/>
      <c r="Z418" s="74"/>
      <c r="AA418" s="74"/>
      <c r="AB418" s="74"/>
      <c r="AC418" s="74"/>
      <c r="AD418" s="183"/>
      <c r="AE418" s="224"/>
      <c r="AF418" s="224"/>
      <c r="AG418" s="224"/>
      <c r="AH418" s="74"/>
      <c r="AI418" s="74"/>
      <c r="AJ418" s="183"/>
    </row>
    <row r="419" spans="1:36" ht="33" x14ac:dyDescent="0.2">
      <c r="A419" s="258" t="s">
        <v>502</v>
      </c>
      <c r="B419" s="121" t="s">
        <v>899</v>
      </c>
      <c r="C419" s="101"/>
      <c r="D419" s="102"/>
      <c r="E419" s="102"/>
      <c r="F419" s="102"/>
      <c r="G419" s="102"/>
      <c r="H419" s="102"/>
      <c r="I419" s="122" t="s">
        <v>413</v>
      </c>
      <c r="J419" s="74">
        <f>K419+L419</f>
        <v>35500</v>
      </c>
      <c r="K419" s="74">
        <v>0</v>
      </c>
      <c r="L419" s="74">
        <v>35500</v>
      </c>
      <c r="M419" s="224">
        <f>N419+O419</f>
        <v>-4500</v>
      </c>
      <c r="N419" s="224">
        <v>0</v>
      </c>
      <c r="O419" s="224">
        <v>-4500</v>
      </c>
      <c r="P419" s="74">
        <f>Q419+R419</f>
        <v>31000</v>
      </c>
      <c r="Q419" s="74">
        <f>K419+N419</f>
        <v>0</v>
      </c>
      <c r="R419" s="74">
        <f>L419+O419</f>
        <v>31000</v>
      </c>
      <c r="S419" s="74"/>
      <c r="T419" s="74"/>
      <c r="U419" s="74"/>
      <c r="V419" s="224"/>
      <c r="W419" s="224"/>
      <c r="X419" s="224"/>
      <c r="Y419" s="74"/>
      <c r="Z419" s="74"/>
      <c r="AA419" s="74"/>
      <c r="AB419" s="74"/>
      <c r="AC419" s="74"/>
      <c r="AD419" s="183"/>
      <c r="AE419" s="224"/>
      <c r="AF419" s="224"/>
      <c r="AG419" s="224"/>
      <c r="AH419" s="74"/>
      <c r="AI419" s="74"/>
      <c r="AJ419" s="183"/>
    </row>
    <row r="420" spans="1:36" ht="49.5" x14ac:dyDescent="0.2">
      <c r="A420" s="258" t="s">
        <v>503</v>
      </c>
      <c r="B420" s="121" t="s">
        <v>900</v>
      </c>
      <c r="C420" s="101"/>
      <c r="D420" s="102"/>
      <c r="E420" s="102"/>
      <c r="F420" s="102"/>
      <c r="G420" s="102"/>
      <c r="H420" s="102"/>
      <c r="I420" s="122" t="s">
        <v>419</v>
      </c>
      <c r="J420" s="74"/>
      <c r="K420" s="74"/>
      <c r="L420" s="74"/>
      <c r="M420" s="234"/>
      <c r="N420" s="234"/>
      <c r="O420" s="234"/>
      <c r="P420" s="74"/>
      <c r="Q420" s="74"/>
      <c r="R420" s="74"/>
      <c r="S420" s="74">
        <f>T420+U420</f>
        <v>8900</v>
      </c>
      <c r="T420" s="74">
        <v>0</v>
      </c>
      <c r="U420" s="74">
        <v>8900</v>
      </c>
      <c r="V420" s="224"/>
      <c r="W420" s="224"/>
      <c r="X420" s="224"/>
      <c r="Y420" s="74">
        <f>Z420+AA420</f>
        <v>8900</v>
      </c>
      <c r="Z420" s="74">
        <f>T420+W420</f>
        <v>0</v>
      </c>
      <c r="AA420" s="74">
        <f>U420+X420</f>
        <v>8900</v>
      </c>
      <c r="AB420" s="74">
        <f>AC420+AD420</f>
        <v>10000</v>
      </c>
      <c r="AC420" s="74">
        <v>0</v>
      </c>
      <c r="AD420" s="183">
        <v>10000</v>
      </c>
      <c r="AE420" s="224"/>
      <c r="AF420" s="224"/>
      <c r="AG420" s="224"/>
      <c r="AH420" s="74">
        <f>AI420+AJ420</f>
        <v>10000</v>
      </c>
      <c r="AI420" s="74">
        <f>AC420+AF420</f>
        <v>0</v>
      </c>
      <c r="AJ420" s="183">
        <f>AD420+AG420</f>
        <v>10000</v>
      </c>
    </row>
    <row r="421" spans="1:36" ht="20.25" x14ac:dyDescent="0.2">
      <c r="A421" s="19"/>
      <c r="B421" s="111" t="s">
        <v>643</v>
      </c>
      <c r="C421" s="99"/>
      <c r="D421" s="100"/>
      <c r="E421" s="100"/>
      <c r="F421" s="100"/>
      <c r="G421" s="100"/>
      <c r="H421" s="100"/>
      <c r="I421" s="119"/>
      <c r="J421" s="22"/>
      <c r="K421" s="22"/>
      <c r="L421" s="22"/>
      <c r="M421" s="237"/>
      <c r="N421" s="237"/>
      <c r="O421" s="237"/>
      <c r="P421" s="22"/>
      <c r="Q421" s="22"/>
      <c r="R421" s="22"/>
      <c r="S421" s="22"/>
      <c r="T421" s="22"/>
      <c r="U421" s="22"/>
      <c r="V421" s="223"/>
      <c r="W421" s="223"/>
      <c r="X421" s="223"/>
      <c r="Y421" s="22"/>
      <c r="Z421" s="22"/>
      <c r="AA421" s="22"/>
      <c r="AB421" s="22"/>
      <c r="AC421" s="22"/>
      <c r="AD421" s="23"/>
      <c r="AE421" s="223"/>
      <c r="AF421" s="223"/>
      <c r="AG421" s="223"/>
      <c r="AH421" s="22"/>
      <c r="AI421" s="22"/>
      <c r="AJ421" s="23"/>
    </row>
    <row r="422" spans="1:36" ht="49.5" x14ac:dyDescent="0.2">
      <c r="A422" s="258" t="s">
        <v>531</v>
      </c>
      <c r="B422" s="121" t="s">
        <v>901</v>
      </c>
      <c r="C422" s="101"/>
      <c r="D422" s="102"/>
      <c r="E422" s="102"/>
      <c r="F422" s="102"/>
      <c r="G422" s="102"/>
      <c r="H422" s="102"/>
      <c r="I422" s="122" t="s">
        <v>415</v>
      </c>
      <c r="J422" s="74"/>
      <c r="K422" s="74"/>
      <c r="L422" s="74"/>
      <c r="M422" s="234"/>
      <c r="N422" s="234"/>
      <c r="O422" s="234"/>
      <c r="P422" s="74"/>
      <c r="Q422" s="74"/>
      <c r="R422" s="74"/>
      <c r="S422" s="74"/>
      <c r="T422" s="74"/>
      <c r="U422" s="74"/>
      <c r="V422" s="224">
        <f>W422+X422</f>
        <v>2253.6</v>
      </c>
      <c r="W422" s="224">
        <v>0</v>
      </c>
      <c r="X422" s="224">
        <v>2253.6</v>
      </c>
      <c r="Y422" s="74">
        <f>Z422+AA422</f>
        <v>2253.6</v>
      </c>
      <c r="Z422" s="74">
        <f>T422+W422</f>
        <v>0</v>
      </c>
      <c r="AA422" s="74">
        <f>U422+X422</f>
        <v>2253.6</v>
      </c>
      <c r="AB422" s="74"/>
      <c r="AC422" s="74"/>
      <c r="AD422" s="183"/>
      <c r="AE422" s="224">
        <f>AF422+AG422</f>
        <v>8900</v>
      </c>
      <c r="AF422" s="224">
        <v>0</v>
      </c>
      <c r="AG422" s="251">
        <v>8900</v>
      </c>
      <c r="AH422" s="74">
        <f>AI422+AJ422</f>
        <v>8900</v>
      </c>
      <c r="AI422" s="74">
        <f>AC422+AF422</f>
        <v>0</v>
      </c>
      <c r="AJ422" s="183">
        <f>AD422+AG422</f>
        <v>8900</v>
      </c>
    </row>
    <row r="423" spans="1:36" ht="20.25" x14ac:dyDescent="0.2">
      <c r="A423" s="19"/>
      <c r="B423" s="111" t="s">
        <v>644</v>
      </c>
      <c r="C423" s="99"/>
      <c r="D423" s="100"/>
      <c r="E423" s="100"/>
      <c r="F423" s="100"/>
      <c r="G423" s="100"/>
      <c r="H423" s="100"/>
      <c r="I423" s="119"/>
      <c r="J423" s="22"/>
      <c r="K423" s="22"/>
      <c r="L423" s="22"/>
      <c r="M423" s="237"/>
      <c r="N423" s="237"/>
      <c r="O423" s="237"/>
      <c r="P423" s="22"/>
      <c r="Q423" s="22"/>
      <c r="R423" s="22"/>
      <c r="S423" s="22"/>
      <c r="T423" s="22"/>
      <c r="U423" s="22"/>
      <c r="V423" s="223"/>
      <c r="W423" s="223"/>
      <c r="X423" s="223"/>
      <c r="Y423" s="22"/>
      <c r="Z423" s="22"/>
      <c r="AA423" s="22"/>
      <c r="AB423" s="22"/>
      <c r="AC423" s="22"/>
      <c r="AD423" s="22"/>
      <c r="AE423" s="223"/>
      <c r="AF423" s="223"/>
      <c r="AG423" s="223"/>
      <c r="AH423" s="22"/>
      <c r="AI423" s="22"/>
      <c r="AJ423" s="23"/>
    </row>
    <row r="424" spans="1:36" ht="33" x14ac:dyDescent="0.2">
      <c r="A424" s="258" t="s">
        <v>701</v>
      </c>
      <c r="B424" s="121" t="s">
        <v>902</v>
      </c>
      <c r="C424" s="101"/>
      <c r="D424" s="102"/>
      <c r="E424" s="102"/>
      <c r="F424" s="102"/>
      <c r="G424" s="102"/>
      <c r="H424" s="102"/>
      <c r="I424" s="122">
        <v>2023</v>
      </c>
      <c r="J424" s="74"/>
      <c r="K424" s="74"/>
      <c r="L424" s="74"/>
      <c r="M424" s="224">
        <f>N424+O424</f>
        <v>4442</v>
      </c>
      <c r="N424" s="224">
        <v>0</v>
      </c>
      <c r="O424" s="224">
        <v>4442</v>
      </c>
      <c r="P424" s="74">
        <f>Q424+R424</f>
        <v>4442</v>
      </c>
      <c r="Q424" s="74">
        <f>K424+N424</f>
        <v>0</v>
      </c>
      <c r="R424" s="74">
        <f>L424+O424</f>
        <v>4442</v>
      </c>
      <c r="S424" s="74"/>
      <c r="T424" s="74"/>
      <c r="U424" s="74"/>
      <c r="V424" s="224"/>
      <c r="W424" s="224"/>
      <c r="X424" s="224"/>
      <c r="Y424" s="74"/>
      <c r="Z424" s="74"/>
      <c r="AA424" s="74"/>
      <c r="AB424" s="74"/>
      <c r="AC424" s="74"/>
      <c r="AD424" s="74"/>
      <c r="AE424" s="224"/>
      <c r="AF424" s="224"/>
      <c r="AG424" s="224"/>
      <c r="AH424" s="74"/>
      <c r="AI424" s="74"/>
      <c r="AJ424" s="183"/>
    </row>
    <row r="425" spans="1:36" ht="33" x14ac:dyDescent="0.2">
      <c r="A425" s="258" t="s">
        <v>532</v>
      </c>
      <c r="B425" s="121" t="s">
        <v>903</v>
      </c>
      <c r="C425" s="101"/>
      <c r="D425" s="102"/>
      <c r="E425" s="102"/>
      <c r="F425" s="102"/>
      <c r="G425" s="102"/>
      <c r="H425" s="102"/>
      <c r="I425" s="122">
        <v>2023</v>
      </c>
      <c r="J425" s="74"/>
      <c r="K425" s="74"/>
      <c r="L425" s="74"/>
      <c r="M425" s="224">
        <f>N425+O425</f>
        <v>5000</v>
      </c>
      <c r="N425" s="224">
        <v>0</v>
      </c>
      <c r="O425" s="224">
        <v>5000</v>
      </c>
      <c r="P425" s="74">
        <f>Q425+R425</f>
        <v>5000</v>
      </c>
      <c r="Q425" s="74">
        <f>K425+N425</f>
        <v>0</v>
      </c>
      <c r="R425" s="74">
        <f>L425+O425</f>
        <v>5000</v>
      </c>
      <c r="S425" s="74"/>
      <c r="T425" s="74"/>
      <c r="U425" s="74"/>
      <c r="V425" s="224"/>
      <c r="W425" s="224"/>
      <c r="X425" s="224"/>
      <c r="Y425" s="74"/>
      <c r="Z425" s="74"/>
      <c r="AA425" s="74"/>
      <c r="AB425" s="74"/>
      <c r="AC425" s="74"/>
      <c r="AD425" s="74"/>
      <c r="AE425" s="224"/>
      <c r="AF425" s="224"/>
      <c r="AG425" s="224"/>
      <c r="AH425" s="74"/>
      <c r="AI425" s="74"/>
      <c r="AJ425" s="183"/>
    </row>
    <row r="426" spans="1:36" ht="20.25" x14ac:dyDescent="0.2">
      <c r="A426" s="19"/>
      <c r="B426" s="111" t="s">
        <v>645</v>
      </c>
      <c r="C426" s="99"/>
      <c r="D426" s="100"/>
      <c r="E426" s="100"/>
      <c r="F426" s="100"/>
      <c r="G426" s="100"/>
      <c r="H426" s="100"/>
      <c r="I426" s="119"/>
      <c r="J426" s="22"/>
      <c r="K426" s="22"/>
      <c r="L426" s="22"/>
      <c r="M426" s="223"/>
      <c r="N426" s="223"/>
      <c r="O426" s="223"/>
      <c r="P426" s="22"/>
      <c r="Q426" s="22"/>
      <c r="R426" s="22"/>
      <c r="S426" s="22"/>
      <c r="T426" s="22"/>
      <c r="U426" s="22"/>
      <c r="V426" s="223"/>
      <c r="W426" s="223"/>
      <c r="X426" s="223"/>
      <c r="Y426" s="22"/>
      <c r="Z426" s="22"/>
      <c r="AA426" s="22"/>
      <c r="AB426" s="22"/>
      <c r="AC426" s="22"/>
      <c r="AD426" s="22"/>
      <c r="AE426" s="223"/>
      <c r="AF426" s="223"/>
      <c r="AG426" s="223"/>
      <c r="AH426" s="22"/>
      <c r="AI426" s="22"/>
      <c r="AJ426" s="23"/>
    </row>
    <row r="427" spans="1:36" ht="33" x14ac:dyDescent="0.2">
      <c r="A427" s="258" t="s">
        <v>533</v>
      </c>
      <c r="B427" s="121" t="s">
        <v>646</v>
      </c>
      <c r="C427" s="101"/>
      <c r="D427" s="102"/>
      <c r="E427" s="102"/>
      <c r="F427" s="102"/>
      <c r="G427" s="102"/>
      <c r="H427" s="102"/>
      <c r="I427" s="122">
        <v>2023</v>
      </c>
      <c r="J427" s="74"/>
      <c r="K427" s="74"/>
      <c r="L427" s="74"/>
      <c r="M427" s="224">
        <f>N427+O427</f>
        <v>4563</v>
      </c>
      <c r="N427" s="224">
        <v>0</v>
      </c>
      <c r="O427" s="224">
        <v>4563</v>
      </c>
      <c r="P427" s="74">
        <f>Q427+R427</f>
        <v>4563</v>
      </c>
      <c r="Q427" s="74">
        <f>K427+N427</f>
        <v>0</v>
      </c>
      <c r="R427" s="74">
        <f>L427+O427</f>
        <v>4563</v>
      </c>
      <c r="S427" s="74"/>
      <c r="T427" s="74"/>
      <c r="U427" s="74"/>
      <c r="V427" s="224"/>
      <c r="W427" s="224"/>
      <c r="X427" s="224"/>
      <c r="Y427" s="74"/>
      <c r="Z427" s="74"/>
      <c r="AA427" s="74"/>
      <c r="AB427" s="74"/>
      <c r="AC427" s="74"/>
      <c r="AD427" s="74"/>
      <c r="AE427" s="224"/>
      <c r="AF427" s="224"/>
      <c r="AG427" s="224"/>
      <c r="AH427" s="74"/>
      <c r="AI427" s="74"/>
      <c r="AJ427" s="183"/>
    </row>
    <row r="428" spans="1:36" ht="20.25" x14ac:dyDescent="0.2">
      <c r="A428" s="19"/>
      <c r="B428" s="111" t="s">
        <v>450</v>
      </c>
      <c r="C428" s="99"/>
      <c r="D428" s="100"/>
      <c r="E428" s="100"/>
      <c r="F428" s="100"/>
      <c r="G428" s="100"/>
      <c r="H428" s="100"/>
      <c r="I428" s="119"/>
      <c r="J428" s="22"/>
      <c r="K428" s="22"/>
      <c r="L428" s="22"/>
      <c r="M428" s="237"/>
      <c r="N428" s="237"/>
      <c r="O428" s="237"/>
      <c r="P428" s="22"/>
      <c r="Q428" s="22"/>
      <c r="R428" s="22"/>
      <c r="S428" s="22"/>
      <c r="T428" s="22"/>
      <c r="U428" s="22"/>
      <c r="V428" s="223"/>
      <c r="W428" s="223"/>
      <c r="X428" s="223"/>
      <c r="Y428" s="22"/>
      <c r="Z428" s="22"/>
      <c r="AA428" s="22"/>
      <c r="AB428" s="22"/>
      <c r="AC428" s="22"/>
      <c r="AD428" s="22"/>
      <c r="AE428" s="223"/>
      <c r="AF428" s="223"/>
      <c r="AG428" s="223"/>
      <c r="AH428" s="22"/>
      <c r="AI428" s="22"/>
      <c r="AJ428" s="23"/>
    </row>
    <row r="429" spans="1:36" ht="34.5" customHeight="1" x14ac:dyDescent="0.2">
      <c r="A429" s="258" t="s">
        <v>534</v>
      </c>
      <c r="B429" s="121" t="s">
        <v>904</v>
      </c>
      <c r="C429" s="101"/>
      <c r="D429" s="102"/>
      <c r="E429" s="102"/>
      <c r="F429" s="102"/>
      <c r="G429" s="102"/>
      <c r="H429" s="102"/>
      <c r="I429" s="122" t="s">
        <v>418</v>
      </c>
      <c r="J429" s="74">
        <f>K429+L429</f>
        <v>16250</v>
      </c>
      <c r="K429" s="74">
        <v>0</v>
      </c>
      <c r="L429" s="74">
        <v>16250</v>
      </c>
      <c r="M429" s="224">
        <f>N429+O429</f>
        <v>-16250</v>
      </c>
      <c r="N429" s="234">
        <v>0</v>
      </c>
      <c r="O429" s="234">
        <f>-11250-5000</f>
        <v>-16250</v>
      </c>
      <c r="P429" s="218"/>
      <c r="Q429" s="218"/>
      <c r="R429" s="218"/>
      <c r="S429" s="74">
        <f>T429+U429</f>
        <v>16327</v>
      </c>
      <c r="T429" s="74">
        <v>0</v>
      </c>
      <c r="U429" s="74">
        <v>16327</v>
      </c>
      <c r="V429" s="224">
        <f>W429+X429</f>
        <v>-561.1</v>
      </c>
      <c r="W429" s="234">
        <v>0</v>
      </c>
      <c r="X429" s="234">
        <v>-561.1</v>
      </c>
      <c r="Y429" s="74">
        <f>Z429+AA429</f>
        <v>15765.9</v>
      </c>
      <c r="Z429" s="74">
        <f>T429+W429</f>
        <v>0</v>
      </c>
      <c r="AA429" s="74">
        <f>U429+X429</f>
        <v>15765.9</v>
      </c>
      <c r="AB429" s="74"/>
      <c r="AC429" s="74"/>
      <c r="AD429" s="183"/>
      <c r="AE429" s="224">
        <f t="shared" ref="AE429" si="183">AF429+AG429</f>
        <v>13619.6</v>
      </c>
      <c r="AF429" s="224">
        <v>0</v>
      </c>
      <c r="AG429" s="251">
        <v>13619.6</v>
      </c>
      <c r="AH429" s="74">
        <f>AI429+AJ429</f>
        <v>13619.6</v>
      </c>
      <c r="AI429" s="74">
        <f t="shared" ref="AI429:AI430" si="184">AC429+AF429</f>
        <v>0</v>
      </c>
      <c r="AJ429" s="183">
        <f t="shared" ref="AJ429:AJ430" si="185">AD429+AG429</f>
        <v>13619.6</v>
      </c>
    </row>
    <row r="430" spans="1:36" ht="99" x14ac:dyDescent="0.2">
      <c r="A430" s="258" t="s">
        <v>535</v>
      </c>
      <c r="B430" s="121" t="s">
        <v>905</v>
      </c>
      <c r="C430" s="101"/>
      <c r="D430" s="102"/>
      <c r="E430" s="102"/>
      <c r="F430" s="102"/>
      <c r="G430" s="102"/>
      <c r="H430" s="102"/>
      <c r="I430" s="122" t="s">
        <v>419</v>
      </c>
      <c r="J430" s="74"/>
      <c r="K430" s="74"/>
      <c r="L430" s="74"/>
      <c r="M430" s="234"/>
      <c r="N430" s="234"/>
      <c r="O430" s="234"/>
      <c r="P430" s="74"/>
      <c r="Q430" s="74"/>
      <c r="R430" s="74"/>
      <c r="S430" s="74">
        <f>T430+U430</f>
        <v>5000</v>
      </c>
      <c r="T430" s="74">
        <v>0</v>
      </c>
      <c r="U430" s="74">
        <v>5000</v>
      </c>
      <c r="V430" s="224"/>
      <c r="W430" s="224"/>
      <c r="X430" s="224"/>
      <c r="Y430" s="74">
        <f>Z430+AA430</f>
        <v>5000</v>
      </c>
      <c r="Z430" s="74">
        <f>T430+W430</f>
        <v>0</v>
      </c>
      <c r="AA430" s="74">
        <f>U430+X430</f>
        <v>5000</v>
      </c>
      <c r="AB430" s="74">
        <f t="shared" ref="AB430" si="186">AC430+AD430</f>
        <v>10000</v>
      </c>
      <c r="AC430" s="74">
        <v>0</v>
      </c>
      <c r="AD430" s="183">
        <v>10000</v>
      </c>
      <c r="AE430" s="224"/>
      <c r="AF430" s="224"/>
      <c r="AG430" s="224"/>
      <c r="AH430" s="74">
        <f>AI430+AJ430</f>
        <v>10000</v>
      </c>
      <c r="AI430" s="74">
        <f t="shared" si="184"/>
        <v>0</v>
      </c>
      <c r="AJ430" s="183">
        <f t="shared" si="185"/>
        <v>10000</v>
      </c>
    </row>
    <row r="431" spans="1:36" ht="20.25" x14ac:dyDescent="0.2">
      <c r="A431" s="19"/>
      <c r="B431" s="111" t="s">
        <v>451</v>
      </c>
      <c r="C431" s="99"/>
      <c r="D431" s="100"/>
      <c r="E431" s="100"/>
      <c r="F431" s="100"/>
      <c r="G431" s="100"/>
      <c r="H431" s="100"/>
      <c r="I431" s="119"/>
      <c r="J431" s="22"/>
      <c r="K431" s="22"/>
      <c r="L431" s="22"/>
      <c r="M431" s="237"/>
      <c r="N431" s="237"/>
      <c r="O431" s="237"/>
      <c r="P431" s="22"/>
      <c r="Q431" s="22"/>
      <c r="R431" s="22"/>
      <c r="S431" s="22"/>
      <c r="T431" s="22"/>
      <c r="U431" s="22"/>
      <c r="V431" s="223"/>
      <c r="W431" s="223"/>
      <c r="X431" s="223"/>
      <c r="Y431" s="22"/>
      <c r="Z431" s="22"/>
      <c r="AA431" s="22"/>
      <c r="AB431" s="22"/>
      <c r="AC431" s="22"/>
      <c r="AD431" s="23"/>
      <c r="AE431" s="223"/>
      <c r="AF431" s="223"/>
      <c r="AG431" s="223"/>
      <c r="AH431" s="22"/>
      <c r="AI431" s="22"/>
      <c r="AJ431" s="23"/>
    </row>
    <row r="432" spans="1:36" ht="33" x14ac:dyDescent="0.2">
      <c r="A432" s="258" t="s">
        <v>536</v>
      </c>
      <c r="B432" s="121" t="s">
        <v>25</v>
      </c>
      <c r="C432" s="101"/>
      <c r="D432" s="102"/>
      <c r="E432" s="102"/>
      <c r="F432" s="102"/>
      <c r="G432" s="102"/>
      <c r="H432" s="102"/>
      <c r="I432" s="122" t="s">
        <v>418</v>
      </c>
      <c r="J432" s="74">
        <f>K432+L432</f>
        <v>35662</v>
      </c>
      <c r="K432" s="74">
        <v>0</v>
      </c>
      <c r="L432" s="74">
        <v>35662</v>
      </c>
      <c r="M432" s="224">
        <f>N432+O432</f>
        <v>-1364</v>
      </c>
      <c r="N432" s="234">
        <v>0</v>
      </c>
      <c r="O432" s="234">
        <f>15495-16859</f>
        <v>-1364</v>
      </c>
      <c r="P432" s="218">
        <f>Q432+R432</f>
        <v>34298</v>
      </c>
      <c r="Q432" s="218">
        <f>K432+N432</f>
        <v>0</v>
      </c>
      <c r="R432" s="218">
        <f>L432+O432</f>
        <v>34298</v>
      </c>
      <c r="S432" s="74">
        <f>T432+U432</f>
        <v>39886</v>
      </c>
      <c r="T432" s="74">
        <v>0</v>
      </c>
      <c r="U432" s="74">
        <v>39886</v>
      </c>
      <c r="V432" s="224">
        <f>W432+X432</f>
        <v>1816</v>
      </c>
      <c r="W432" s="224">
        <v>0</v>
      </c>
      <c r="X432" s="224">
        <f>-22043+23859</f>
        <v>1816</v>
      </c>
      <c r="Y432" s="218">
        <f>Z432+AA432</f>
        <v>41702</v>
      </c>
      <c r="Z432" s="218">
        <f>T432+W432</f>
        <v>0</v>
      </c>
      <c r="AA432" s="218">
        <f>U432+X432</f>
        <v>41702</v>
      </c>
      <c r="AB432" s="74"/>
      <c r="AC432" s="74"/>
      <c r="AD432" s="183"/>
      <c r="AE432" s="224"/>
      <c r="AF432" s="224"/>
      <c r="AG432" s="224"/>
      <c r="AH432" s="74"/>
      <c r="AI432" s="74"/>
      <c r="AJ432" s="183"/>
    </row>
    <row r="433" spans="1:36" ht="66.75" customHeight="1" x14ac:dyDescent="0.2">
      <c r="A433" s="258" t="s">
        <v>537</v>
      </c>
      <c r="B433" s="121" t="s">
        <v>947</v>
      </c>
      <c r="C433" s="101"/>
      <c r="D433" s="102"/>
      <c r="E433" s="102"/>
      <c r="F433" s="102"/>
      <c r="G433" s="102"/>
      <c r="H433" s="102"/>
      <c r="I433" s="122" t="s">
        <v>419</v>
      </c>
      <c r="J433" s="74"/>
      <c r="K433" s="74"/>
      <c r="L433" s="74"/>
      <c r="M433" s="234"/>
      <c r="N433" s="234"/>
      <c r="O433" s="234"/>
      <c r="P433" s="74"/>
      <c r="Q433" s="74"/>
      <c r="R433" s="74"/>
      <c r="S433" s="74">
        <f>T433+U433</f>
        <v>3000</v>
      </c>
      <c r="T433" s="74">
        <v>0</v>
      </c>
      <c r="U433" s="74">
        <v>3000</v>
      </c>
      <c r="V433" s="224">
        <f>W433+X433</f>
        <v>1000</v>
      </c>
      <c r="W433" s="224">
        <v>0</v>
      </c>
      <c r="X433" s="224">
        <v>1000</v>
      </c>
      <c r="Y433" s="218">
        <f>Z433+AA433</f>
        <v>4000</v>
      </c>
      <c r="Z433" s="218">
        <f>T433+W433</f>
        <v>0</v>
      </c>
      <c r="AA433" s="218">
        <f>U433+X433</f>
        <v>4000</v>
      </c>
      <c r="AB433" s="74">
        <f>AC433+AD433</f>
        <v>10000</v>
      </c>
      <c r="AC433" s="74">
        <v>0</v>
      </c>
      <c r="AD433" s="183">
        <v>10000</v>
      </c>
      <c r="AE433" s="224"/>
      <c r="AF433" s="224"/>
      <c r="AG433" s="224"/>
      <c r="AH433" s="74">
        <f>AI433+AJ433</f>
        <v>10000</v>
      </c>
      <c r="AI433" s="74">
        <f>AC433+AF433</f>
        <v>0</v>
      </c>
      <c r="AJ433" s="183">
        <f>AD433+AG433</f>
        <v>10000</v>
      </c>
    </row>
    <row r="434" spans="1:36" ht="20.25" x14ac:dyDescent="0.2">
      <c r="A434" s="19"/>
      <c r="B434" s="111" t="s">
        <v>647</v>
      </c>
      <c r="C434" s="101"/>
      <c r="D434" s="102"/>
      <c r="E434" s="102"/>
      <c r="F434" s="102"/>
      <c r="G434" s="102"/>
      <c r="H434" s="102"/>
      <c r="I434" s="122"/>
      <c r="J434" s="74"/>
      <c r="K434" s="74"/>
      <c r="L434" s="74"/>
      <c r="M434" s="234"/>
      <c r="N434" s="234"/>
      <c r="O434" s="234"/>
      <c r="P434" s="74"/>
      <c r="Q434" s="74"/>
      <c r="R434" s="74"/>
      <c r="S434" s="74"/>
      <c r="T434" s="74"/>
      <c r="U434" s="74"/>
      <c r="V434" s="224"/>
      <c r="W434" s="224"/>
      <c r="X434" s="224"/>
      <c r="Y434" s="74"/>
      <c r="Z434" s="74"/>
      <c r="AA434" s="74"/>
      <c r="AB434" s="74"/>
      <c r="AC434" s="74"/>
      <c r="AD434" s="183"/>
      <c r="AE434" s="224"/>
      <c r="AF434" s="224"/>
      <c r="AG434" s="224"/>
      <c r="AH434" s="74"/>
      <c r="AI434" s="74"/>
      <c r="AJ434" s="183"/>
    </row>
    <row r="435" spans="1:36" ht="33" x14ac:dyDescent="0.2">
      <c r="A435" s="258" t="s">
        <v>538</v>
      </c>
      <c r="B435" s="121" t="s">
        <v>906</v>
      </c>
      <c r="C435" s="101"/>
      <c r="D435" s="102"/>
      <c r="E435" s="102"/>
      <c r="F435" s="102"/>
      <c r="G435" s="102"/>
      <c r="H435" s="102"/>
      <c r="I435" s="122">
        <v>2023</v>
      </c>
      <c r="J435" s="74"/>
      <c r="K435" s="74"/>
      <c r="L435" s="74"/>
      <c r="M435" s="224">
        <f>N435+O435</f>
        <v>35105</v>
      </c>
      <c r="N435" s="224">
        <v>0</v>
      </c>
      <c r="O435" s="224">
        <v>35105</v>
      </c>
      <c r="P435" s="74">
        <f>Q435+R435</f>
        <v>35105</v>
      </c>
      <c r="Q435" s="74">
        <f>K435+N435</f>
        <v>0</v>
      </c>
      <c r="R435" s="74">
        <f>L435+O435</f>
        <v>35105</v>
      </c>
      <c r="S435" s="74"/>
      <c r="T435" s="74"/>
      <c r="U435" s="74"/>
      <c r="V435" s="224"/>
      <c r="W435" s="224"/>
      <c r="X435" s="224"/>
      <c r="Y435" s="74"/>
      <c r="Z435" s="74"/>
      <c r="AA435" s="74"/>
      <c r="AB435" s="74"/>
      <c r="AC435" s="74"/>
      <c r="AD435" s="183"/>
      <c r="AE435" s="224"/>
      <c r="AF435" s="224"/>
      <c r="AG435" s="224"/>
      <c r="AH435" s="74"/>
      <c r="AI435" s="74"/>
      <c r="AJ435" s="183"/>
    </row>
    <row r="436" spans="1:36" ht="51.75" x14ac:dyDescent="0.2">
      <c r="A436" s="19"/>
      <c r="B436" s="253" t="s">
        <v>286</v>
      </c>
      <c r="C436" s="109"/>
      <c r="D436" s="25"/>
      <c r="E436" s="25"/>
      <c r="F436" s="25"/>
      <c r="G436" s="25"/>
      <c r="H436" s="25"/>
      <c r="I436" s="28"/>
      <c r="J436" s="22"/>
      <c r="K436" s="22"/>
      <c r="L436" s="22"/>
      <c r="M436" s="223"/>
      <c r="N436" s="223"/>
      <c r="O436" s="223"/>
      <c r="P436" s="22"/>
      <c r="Q436" s="22"/>
      <c r="R436" s="22"/>
      <c r="S436" s="22"/>
      <c r="T436" s="22"/>
      <c r="U436" s="22"/>
      <c r="V436" s="223"/>
      <c r="W436" s="223"/>
      <c r="X436" s="223"/>
      <c r="Y436" s="22"/>
      <c r="Z436" s="22"/>
      <c r="AA436" s="22"/>
      <c r="AB436" s="22"/>
      <c r="AC436" s="22"/>
      <c r="AD436" s="23"/>
      <c r="AE436" s="223"/>
      <c r="AF436" s="223"/>
      <c r="AG436" s="223"/>
      <c r="AH436" s="22"/>
      <c r="AI436" s="22"/>
      <c r="AJ436" s="23"/>
    </row>
    <row r="437" spans="1:36" ht="34.5" x14ac:dyDescent="0.2">
      <c r="A437" s="19"/>
      <c r="B437" s="253" t="s">
        <v>392</v>
      </c>
      <c r="C437" s="109"/>
      <c r="D437" s="25"/>
      <c r="E437" s="25"/>
      <c r="F437" s="25"/>
      <c r="G437" s="25"/>
      <c r="H437" s="25"/>
      <c r="I437" s="28"/>
      <c r="J437" s="22"/>
      <c r="K437" s="22"/>
      <c r="L437" s="22"/>
      <c r="M437" s="223"/>
      <c r="N437" s="223"/>
      <c r="O437" s="223"/>
      <c r="P437" s="22"/>
      <c r="Q437" s="22"/>
      <c r="R437" s="22"/>
      <c r="S437" s="22"/>
      <c r="T437" s="22"/>
      <c r="U437" s="22"/>
      <c r="V437" s="223"/>
      <c r="W437" s="223"/>
      <c r="X437" s="223"/>
      <c r="Y437" s="22"/>
      <c r="Z437" s="22"/>
      <c r="AA437" s="22"/>
      <c r="AB437" s="22"/>
      <c r="AC437" s="22"/>
      <c r="AD437" s="22"/>
      <c r="AE437" s="223"/>
      <c r="AF437" s="223"/>
      <c r="AG437" s="223"/>
      <c r="AH437" s="22"/>
      <c r="AI437" s="22"/>
      <c r="AJ437" s="23"/>
    </row>
    <row r="438" spans="1:36" s="114" customFormat="1" ht="66" x14ac:dyDescent="0.2">
      <c r="A438" s="19"/>
      <c r="B438" s="111" t="s">
        <v>22</v>
      </c>
      <c r="C438" s="111"/>
      <c r="D438" s="100" t="s">
        <v>363</v>
      </c>
      <c r="E438" s="100" t="s">
        <v>356</v>
      </c>
      <c r="F438" s="100" t="s">
        <v>346</v>
      </c>
      <c r="G438" s="100" t="s">
        <v>365</v>
      </c>
      <c r="H438" s="100" t="s">
        <v>335</v>
      </c>
      <c r="I438" s="119"/>
      <c r="J438" s="22">
        <f>J440+J442+J443+J446+J447</f>
        <v>100000</v>
      </c>
      <c r="K438" s="22">
        <f t="shared" ref="K438:O438" si="187">K440+K442+K443+K446+K447</f>
        <v>0</v>
      </c>
      <c r="L438" s="22">
        <f t="shared" si="187"/>
        <v>100000</v>
      </c>
      <c r="M438" s="223">
        <f t="shared" si="187"/>
        <v>-28746.1</v>
      </c>
      <c r="N438" s="223">
        <f t="shared" si="187"/>
        <v>0</v>
      </c>
      <c r="O438" s="223">
        <f t="shared" si="187"/>
        <v>-28746.1</v>
      </c>
      <c r="P438" s="22">
        <f>P440+P442+P443+P445+P446+P447</f>
        <v>106478.2</v>
      </c>
      <c r="Q438" s="22">
        <f t="shared" ref="Q438:AJ438" si="188">Q440+Q442+Q443+Q445+Q446+Q447</f>
        <v>0</v>
      </c>
      <c r="R438" s="22">
        <f t="shared" si="188"/>
        <v>106478.2</v>
      </c>
      <c r="S438" s="22">
        <f t="shared" si="188"/>
        <v>134321.19999999998</v>
      </c>
      <c r="T438" s="22">
        <f t="shared" si="188"/>
        <v>0</v>
      </c>
      <c r="U438" s="22">
        <f t="shared" si="188"/>
        <v>134321.19999999998</v>
      </c>
      <c r="V438" s="22">
        <f t="shared" si="188"/>
        <v>-34321.199999999997</v>
      </c>
      <c r="W438" s="22">
        <f t="shared" si="188"/>
        <v>0</v>
      </c>
      <c r="X438" s="22">
        <f t="shared" si="188"/>
        <v>-34321.199999999997</v>
      </c>
      <c r="Y438" s="22">
        <f t="shared" si="188"/>
        <v>100000</v>
      </c>
      <c r="Z438" s="22">
        <f t="shared" si="188"/>
        <v>0</v>
      </c>
      <c r="AA438" s="22">
        <f t="shared" si="188"/>
        <v>100000</v>
      </c>
      <c r="AB438" s="22">
        <f t="shared" si="188"/>
        <v>100000</v>
      </c>
      <c r="AC438" s="22">
        <f t="shared" si="188"/>
        <v>0</v>
      </c>
      <c r="AD438" s="22">
        <f t="shared" si="188"/>
        <v>100000</v>
      </c>
      <c r="AE438" s="22">
        <f t="shared" si="188"/>
        <v>0</v>
      </c>
      <c r="AF438" s="22">
        <f t="shared" si="188"/>
        <v>0</v>
      </c>
      <c r="AG438" s="22">
        <f t="shared" si="188"/>
        <v>0</v>
      </c>
      <c r="AH438" s="22">
        <f t="shared" si="188"/>
        <v>100000</v>
      </c>
      <c r="AI438" s="22">
        <f t="shared" si="188"/>
        <v>0</v>
      </c>
      <c r="AJ438" s="22">
        <f t="shared" si="188"/>
        <v>100000</v>
      </c>
    </row>
    <row r="439" spans="1:36" ht="20.25" x14ac:dyDescent="0.2">
      <c r="A439" s="19"/>
      <c r="B439" s="111" t="s">
        <v>91</v>
      </c>
      <c r="C439" s="99"/>
      <c r="D439" s="100"/>
      <c r="E439" s="100"/>
      <c r="F439" s="100"/>
      <c r="G439" s="100"/>
      <c r="H439" s="100"/>
      <c r="I439" s="119"/>
      <c r="J439" s="22"/>
      <c r="K439" s="22"/>
      <c r="L439" s="22"/>
      <c r="M439" s="237"/>
      <c r="N439" s="237"/>
      <c r="O439" s="237"/>
      <c r="P439" s="22"/>
      <c r="Q439" s="22"/>
      <c r="R439" s="22"/>
      <c r="S439" s="22"/>
      <c r="T439" s="22"/>
      <c r="U439" s="22"/>
      <c r="V439" s="223"/>
      <c r="W439" s="223"/>
      <c r="X439" s="223"/>
      <c r="Y439" s="22"/>
      <c r="Z439" s="22"/>
      <c r="AA439" s="22"/>
      <c r="AB439" s="22"/>
      <c r="AC439" s="22"/>
      <c r="AD439" s="22"/>
      <c r="AE439" s="223"/>
      <c r="AF439" s="223"/>
      <c r="AG439" s="223"/>
      <c r="AH439" s="22"/>
      <c r="AI439" s="22"/>
      <c r="AJ439" s="23"/>
    </row>
    <row r="440" spans="1:36" ht="49.5" x14ac:dyDescent="0.2">
      <c r="A440" s="258" t="s">
        <v>539</v>
      </c>
      <c r="B440" s="121" t="s">
        <v>17</v>
      </c>
      <c r="C440" s="101"/>
      <c r="D440" s="102"/>
      <c r="E440" s="102"/>
      <c r="F440" s="102"/>
      <c r="G440" s="102"/>
      <c r="H440" s="102"/>
      <c r="I440" s="122" t="s">
        <v>418</v>
      </c>
      <c r="J440" s="74">
        <f>K440+L440</f>
        <v>19565.3</v>
      </c>
      <c r="K440" s="74">
        <v>0</v>
      </c>
      <c r="L440" s="74">
        <v>19565.3</v>
      </c>
      <c r="M440" s="234">
        <f>N440+O440</f>
        <v>-19565.3</v>
      </c>
      <c r="N440" s="234">
        <v>0</v>
      </c>
      <c r="O440" s="234">
        <v>-19565.3</v>
      </c>
      <c r="P440" s="218"/>
      <c r="Q440" s="218"/>
      <c r="R440" s="218"/>
      <c r="S440" s="74">
        <f>T440+U440</f>
        <v>19565.3</v>
      </c>
      <c r="T440" s="74">
        <v>0</v>
      </c>
      <c r="U440" s="74">
        <v>19565.3</v>
      </c>
      <c r="V440" s="234"/>
      <c r="W440" s="234"/>
      <c r="X440" s="234"/>
      <c r="Y440" s="74">
        <f>Z440+AA440</f>
        <v>19565.3</v>
      </c>
      <c r="Z440" s="74">
        <f>T440+W440</f>
        <v>0</v>
      </c>
      <c r="AA440" s="74">
        <f>U440+X440</f>
        <v>19565.3</v>
      </c>
      <c r="AB440" s="74">
        <f>AC440+AD440</f>
        <v>19565.3</v>
      </c>
      <c r="AC440" s="74">
        <v>0</v>
      </c>
      <c r="AD440" s="183">
        <v>19565.3</v>
      </c>
      <c r="AE440" s="224"/>
      <c r="AF440" s="224"/>
      <c r="AG440" s="224"/>
      <c r="AH440" s="74">
        <f>AI440+AJ440</f>
        <v>19565.3</v>
      </c>
      <c r="AI440" s="74">
        <f t="shared" ref="AI440:AJ440" si="189">AC440+AF440</f>
        <v>0</v>
      </c>
      <c r="AJ440" s="183">
        <f t="shared" si="189"/>
        <v>19565.3</v>
      </c>
    </row>
    <row r="441" spans="1:36" ht="20.25" x14ac:dyDescent="0.2">
      <c r="A441" s="19"/>
      <c r="B441" s="111" t="s">
        <v>18</v>
      </c>
      <c r="C441" s="99"/>
      <c r="D441" s="100"/>
      <c r="E441" s="100"/>
      <c r="F441" s="100"/>
      <c r="G441" s="100"/>
      <c r="H441" s="100"/>
      <c r="I441" s="119"/>
      <c r="J441" s="22"/>
      <c r="K441" s="22"/>
      <c r="L441" s="22"/>
      <c r="M441" s="237"/>
      <c r="N441" s="237"/>
      <c r="O441" s="237"/>
      <c r="P441" s="22"/>
      <c r="Q441" s="22"/>
      <c r="R441" s="22"/>
      <c r="S441" s="22"/>
      <c r="T441" s="22"/>
      <c r="U441" s="22"/>
      <c r="V441" s="223"/>
      <c r="W441" s="223"/>
      <c r="X441" s="223"/>
      <c r="Y441" s="22"/>
      <c r="Z441" s="22"/>
      <c r="AA441" s="22"/>
      <c r="AB441" s="22"/>
      <c r="AC441" s="22"/>
      <c r="AD441" s="23"/>
      <c r="AE441" s="223"/>
      <c r="AF441" s="223"/>
      <c r="AG441" s="223"/>
      <c r="AH441" s="22"/>
      <c r="AI441" s="22"/>
      <c r="AJ441" s="23"/>
    </row>
    <row r="442" spans="1:36" ht="33" x14ac:dyDescent="0.2">
      <c r="A442" s="258" t="s">
        <v>540</v>
      </c>
      <c r="B442" s="121" t="s">
        <v>907</v>
      </c>
      <c r="C442" s="101"/>
      <c r="D442" s="102"/>
      <c r="E442" s="102"/>
      <c r="F442" s="102"/>
      <c r="G442" s="102"/>
      <c r="H442" s="102"/>
      <c r="I442" s="122" t="s">
        <v>412</v>
      </c>
      <c r="J442" s="74">
        <f>K442+L442</f>
        <v>45210.400000000001</v>
      </c>
      <c r="K442" s="74">
        <v>0</v>
      </c>
      <c r="L442" s="74">
        <v>45210.400000000001</v>
      </c>
      <c r="M442" s="234">
        <f>N442+O442</f>
        <v>26043.5</v>
      </c>
      <c r="N442" s="234">
        <v>0</v>
      </c>
      <c r="O442" s="234">
        <v>26043.5</v>
      </c>
      <c r="P442" s="74">
        <f>Q442+R442</f>
        <v>71253.899999999994</v>
      </c>
      <c r="Q442" s="74">
        <f>K442+N442</f>
        <v>0</v>
      </c>
      <c r="R442" s="74">
        <f>L442+O442</f>
        <v>71253.899999999994</v>
      </c>
      <c r="S442" s="74">
        <f>T442+U442</f>
        <v>34321.199999999997</v>
      </c>
      <c r="T442" s="74">
        <v>0</v>
      </c>
      <c r="U442" s="74">
        <v>34321.199999999997</v>
      </c>
      <c r="V442" s="224">
        <f>W442+X442</f>
        <v>-34321.199999999997</v>
      </c>
      <c r="W442" s="224">
        <v>0</v>
      </c>
      <c r="X442" s="224">
        <v>-34321.199999999997</v>
      </c>
      <c r="Y442" s="74"/>
      <c r="Z442" s="74"/>
      <c r="AA442" s="74"/>
      <c r="AB442" s="74"/>
      <c r="AC442" s="74"/>
      <c r="AD442" s="183"/>
      <c r="AE442" s="224"/>
      <c r="AF442" s="224"/>
      <c r="AG442" s="224"/>
      <c r="AH442" s="74"/>
      <c r="AI442" s="74"/>
      <c r="AJ442" s="183"/>
    </row>
    <row r="443" spans="1:36" ht="33" x14ac:dyDescent="0.2">
      <c r="A443" s="258" t="s">
        <v>541</v>
      </c>
      <c r="B443" s="121" t="s">
        <v>908</v>
      </c>
      <c r="C443" s="101"/>
      <c r="D443" s="102"/>
      <c r="E443" s="102"/>
      <c r="F443" s="102"/>
      <c r="G443" s="102"/>
      <c r="H443" s="102"/>
      <c r="I443" s="122" t="s">
        <v>415</v>
      </c>
      <c r="J443" s="74"/>
      <c r="K443" s="74"/>
      <c r="L443" s="74"/>
      <c r="M443" s="224"/>
      <c r="N443" s="224"/>
      <c r="O443" s="224"/>
      <c r="P443" s="74"/>
      <c r="Q443" s="74"/>
      <c r="R443" s="74"/>
      <c r="S443" s="74">
        <f>T443+U443</f>
        <v>45210.400000000001</v>
      </c>
      <c r="T443" s="74">
        <v>0</v>
      </c>
      <c r="U443" s="74">
        <v>45210.400000000001</v>
      </c>
      <c r="V443" s="224"/>
      <c r="W443" s="224"/>
      <c r="X443" s="224"/>
      <c r="Y443" s="74">
        <f>Z443+AA443</f>
        <v>45210.400000000001</v>
      </c>
      <c r="Z443" s="74">
        <f>T443+W443</f>
        <v>0</v>
      </c>
      <c r="AA443" s="74">
        <f>U443+X443</f>
        <v>45210.400000000001</v>
      </c>
      <c r="AB443" s="74">
        <f>AC443+AD443</f>
        <v>45210.400000000001</v>
      </c>
      <c r="AC443" s="74">
        <v>0</v>
      </c>
      <c r="AD443" s="183">
        <v>45210.400000000001</v>
      </c>
      <c r="AE443" s="224"/>
      <c r="AF443" s="224"/>
      <c r="AG443" s="224"/>
      <c r="AH443" s="74">
        <f>AI443+AJ443</f>
        <v>45210.400000000001</v>
      </c>
      <c r="AI443" s="74">
        <f t="shared" ref="AI443:AJ443" si="190">AC443+AF443</f>
        <v>0</v>
      </c>
      <c r="AJ443" s="183">
        <f t="shared" si="190"/>
        <v>45210.400000000001</v>
      </c>
    </row>
    <row r="444" spans="1:36" ht="20.25" x14ac:dyDescent="0.2">
      <c r="A444" s="19"/>
      <c r="B444" s="111" t="s">
        <v>19</v>
      </c>
      <c r="C444" s="99"/>
      <c r="D444" s="100"/>
      <c r="E444" s="100"/>
      <c r="F444" s="100"/>
      <c r="G444" s="100"/>
      <c r="H444" s="100"/>
      <c r="I444" s="119"/>
      <c r="J444" s="22"/>
      <c r="K444" s="22"/>
      <c r="L444" s="22"/>
      <c r="M444" s="237"/>
      <c r="N444" s="237"/>
      <c r="O444" s="237"/>
      <c r="P444" s="22"/>
      <c r="Q444" s="22"/>
      <c r="R444" s="22"/>
      <c r="S444" s="22"/>
      <c r="T444" s="22"/>
      <c r="U444" s="22"/>
      <c r="V444" s="223"/>
      <c r="W444" s="223"/>
      <c r="X444" s="223"/>
      <c r="Y444" s="22"/>
      <c r="Z444" s="22"/>
      <c r="AA444" s="22"/>
      <c r="AB444" s="22"/>
      <c r="AC444" s="22"/>
      <c r="AD444" s="23"/>
      <c r="AE444" s="223"/>
      <c r="AF444" s="223"/>
      <c r="AG444" s="223"/>
      <c r="AH444" s="22"/>
      <c r="AI444" s="22"/>
      <c r="AJ444" s="23"/>
    </row>
    <row r="445" spans="1:36" s="263" customFormat="1" ht="72" customHeight="1" x14ac:dyDescent="0.2">
      <c r="A445" s="258" t="s">
        <v>542</v>
      </c>
      <c r="B445" s="259" t="s">
        <v>936</v>
      </c>
      <c r="C445" s="216"/>
      <c r="D445" s="260"/>
      <c r="E445" s="260"/>
      <c r="F445" s="260"/>
      <c r="G445" s="260"/>
      <c r="H445" s="260"/>
      <c r="I445" s="261">
        <v>2023</v>
      </c>
      <c r="J445" s="224">
        <f>K445+L445</f>
        <v>0</v>
      </c>
      <c r="K445" s="224">
        <v>0</v>
      </c>
      <c r="L445" s="224">
        <v>0</v>
      </c>
      <c r="M445" s="234">
        <f>N445+O445</f>
        <v>35224.300000000003</v>
      </c>
      <c r="N445" s="234">
        <v>0</v>
      </c>
      <c r="O445" s="234">
        <v>35224.300000000003</v>
      </c>
      <c r="P445" s="218">
        <f>J445+M445</f>
        <v>35224.300000000003</v>
      </c>
      <c r="Q445" s="218">
        <f t="shared" ref="Q445:R445" si="191">K445+N445</f>
        <v>0</v>
      </c>
      <c r="R445" s="218">
        <f t="shared" si="191"/>
        <v>35224.300000000003</v>
      </c>
      <c r="S445" s="224"/>
      <c r="T445" s="224"/>
      <c r="U445" s="224"/>
      <c r="V445" s="224"/>
      <c r="W445" s="224"/>
      <c r="X445" s="224"/>
      <c r="Y445" s="218"/>
      <c r="Z445" s="218"/>
      <c r="AA445" s="218"/>
      <c r="AB445" s="224"/>
      <c r="AC445" s="224"/>
      <c r="AD445" s="264"/>
      <c r="AE445" s="224"/>
      <c r="AF445" s="224"/>
      <c r="AG445" s="224"/>
      <c r="AH445" s="218"/>
      <c r="AI445" s="218"/>
      <c r="AJ445" s="262"/>
    </row>
    <row r="446" spans="1:36" ht="66" x14ac:dyDescent="0.2">
      <c r="A446" s="258" t="s">
        <v>543</v>
      </c>
      <c r="B446" s="121" t="s">
        <v>909</v>
      </c>
      <c r="C446" s="101"/>
      <c r="D446" s="102"/>
      <c r="E446" s="102"/>
      <c r="F446" s="102"/>
      <c r="G446" s="102"/>
      <c r="H446" s="102"/>
      <c r="I446" s="122" t="s">
        <v>411</v>
      </c>
      <c r="J446" s="74">
        <f>K446+L446</f>
        <v>9714</v>
      </c>
      <c r="K446" s="74">
        <v>0</v>
      </c>
      <c r="L446" s="74">
        <v>9714</v>
      </c>
      <c r="M446" s="234">
        <f>N446+O446</f>
        <v>-9714</v>
      </c>
      <c r="N446" s="234">
        <v>0</v>
      </c>
      <c r="O446" s="234">
        <v>-9714</v>
      </c>
      <c r="P446" s="218"/>
      <c r="Q446" s="218"/>
      <c r="R446" s="218"/>
      <c r="S446" s="74">
        <f>T446+U446</f>
        <v>10375</v>
      </c>
      <c r="T446" s="74">
        <v>0</v>
      </c>
      <c r="U446" s="74">
        <v>10375</v>
      </c>
      <c r="V446" s="234"/>
      <c r="W446" s="234"/>
      <c r="X446" s="234"/>
      <c r="Y446" s="74">
        <f>Z446+AA446</f>
        <v>10375</v>
      </c>
      <c r="Z446" s="74">
        <f>T446+W446</f>
        <v>0</v>
      </c>
      <c r="AA446" s="74">
        <f>U446+X446</f>
        <v>10375</v>
      </c>
      <c r="AB446" s="74"/>
      <c r="AC446" s="74"/>
      <c r="AD446" s="183"/>
      <c r="AE446" s="224"/>
      <c r="AF446" s="224"/>
      <c r="AG446" s="224"/>
      <c r="AH446" s="74"/>
      <c r="AI446" s="74"/>
      <c r="AJ446" s="183"/>
    </row>
    <row r="447" spans="1:36" ht="33" x14ac:dyDescent="0.2">
      <c r="A447" s="258" t="s">
        <v>595</v>
      </c>
      <c r="B447" s="121" t="s">
        <v>910</v>
      </c>
      <c r="C447" s="101"/>
      <c r="D447" s="102"/>
      <c r="E447" s="102"/>
      <c r="F447" s="102"/>
      <c r="G447" s="102"/>
      <c r="H447" s="102"/>
      <c r="I447" s="122" t="s">
        <v>418</v>
      </c>
      <c r="J447" s="74">
        <f>K447+L447</f>
        <v>25510.3</v>
      </c>
      <c r="K447" s="74">
        <v>0</v>
      </c>
      <c r="L447" s="74">
        <v>25510.3</v>
      </c>
      <c r="M447" s="234">
        <f>N447+O447</f>
        <v>-25510.3</v>
      </c>
      <c r="N447" s="234">
        <v>0</v>
      </c>
      <c r="O447" s="234">
        <v>-25510.3</v>
      </c>
      <c r="P447" s="218"/>
      <c r="Q447" s="218"/>
      <c r="R447" s="218"/>
      <c r="S447" s="74">
        <f>T447+U447</f>
        <v>24849.3</v>
      </c>
      <c r="T447" s="74">
        <v>0</v>
      </c>
      <c r="U447" s="74">
        <v>24849.3</v>
      </c>
      <c r="V447" s="234"/>
      <c r="W447" s="234"/>
      <c r="X447" s="234"/>
      <c r="Y447" s="74">
        <f>Z447+AA447</f>
        <v>24849.3</v>
      </c>
      <c r="Z447" s="74">
        <f>T447+W447</f>
        <v>0</v>
      </c>
      <c r="AA447" s="74">
        <f>U447+X447</f>
        <v>24849.3</v>
      </c>
      <c r="AB447" s="74">
        <f>AC447+AD447</f>
        <v>35224.300000000003</v>
      </c>
      <c r="AC447" s="74">
        <v>0</v>
      </c>
      <c r="AD447" s="183">
        <v>35224.300000000003</v>
      </c>
      <c r="AE447" s="224"/>
      <c r="AF447" s="224"/>
      <c r="AG447" s="224"/>
      <c r="AH447" s="74">
        <f>AI447+AJ447</f>
        <v>35224.300000000003</v>
      </c>
      <c r="AI447" s="74">
        <f t="shared" ref="AI447:AJ449" si="192">AC447+AF447</f>
        <v>0</v>
      </c>
      <c r="AJ447" s="183">
        <f t="shared" si="192"/>
        <v>35224.300000000003</v>
      </c>
    </row>
    <row r="448" spans="1:36" s="114" customFormat="1" ht="82.5" x14ac:dyDescent="0.2">
      <c r="A448" s="268"/>
      <c r="B448" s="111" t="s">
        <v>97</v>
      </c>
      <c r="C448" s="111"/>
      <c r="D448" s="100" t="s">
        <v>363</v>
      </c>
      <c r="E448" s="100" t="s">
        <v>356</v>
      </c>
      <c r="F448" s="100" t="s">
        <v>346</v>
      </c>
      <c r="G448" s="100" t="s">
        <v>366</v>
      </c>
      <c r="H448" s="100" t="s">
        <v>335</v>
      </c>
      <c r="I448" s="119"/>
      <c r="J448" s="22">
        <f>J449+J450+J451</f>
        <v>50842.8</v>
      </c>
      <c r="K448" s="22">
        <f t="shared" ref="K448:O448" si="193">K449+K450+K451</f>
        <v>0</v>
      </c>
      <c r="L448" s="22">
        <f t="shared" si="193"/>
        <v>50842.8</v>
      </c>
      <c r="M448" s="223">
        <f t="shared" si="193"/>
        <v>10000</v>
      </c>
      <c r="N448" s="223">
        <f t="shared" si="193"/>
        <v>0</v>
      </c>
      <c r="O448" s="223">
        <f t="shared" si="193"/>
        <v>10000</v>
      </c>
      <c r="P448" s="22">
        <f>P449+P450+P451+P452+P453</f>
        <v>94702.200000000012</v>
      </c>
      <c r="Q448" s="22">
        <f t="shared" ref="Q448:AJ448" si="194">Q449+Q450+Q451+Q452+Q453</f>
        <v>0</v>
      </c>
      <c r="R448" s="22">
        <f t="shared" si="194"/>
        <v>94702.200000000012</v>
      </c>
      <c r="S448" s="22">
        <f t="shared" si="194"/>
        <v>25000</v>
      </c>
      <c r="T448" s="22">
        <f t="shared" si="194"/>
        <v>0</v>
      </c>
      <c r="U448" s="22">
        <f t="shared" si="194"/>
        <v>25000</v>
      </c>
      <c r="V448" s="22">
        <f t="shared" si="194"/>
        <v>42000</v>
      </c>
      <c r="W448" s="22">
        <f t="shared" si="194"/>
        <v>0</v>
      </c>
      <c r="X448" s="22">
        <f t="shared" si="194"/>
        <v>42000</v>
      </c>
      <c r="Y448" s="22">
        <f t="shared" si="194"/>
        <v>67000</v>
      </c>
      <c r="Z448" s="22">
        <f t="shared" si="194"/>
        <v>0</v>
      </c>
      <c r="AA448" s="22">
        <f t="shared" si="194"/>
        <v>67000</v>
      </c>
      <c r="AB448" s="22">
        <f t="shared" si="194"/>
        <v>25000</v>
      </c>
      <c r="AC448" s="22">
        <f t="shared" si="194"/>
        <v>0</v>
      </c>
      <c r="AD448" s="22">
        <f t="shared" si="194"/>
        <v>25000</v>
      </c>
      <c r="AE448" s="22">
        <f t="shared" si="194"/>
        <v>0</v>
      </c>
      <c r="AF448" s="22">
        <f t="shared" si="194"/>
        <v>0</v>
      </c>
      <c r="AG448" s="22">
        <f t="shared" si="194"/>
        <v>0</v>
      </c>
      <c r="AH448" s="22">
        <f t="shared" si="194"/>
        <v>25000</v>
      </c>
      <c r="AI448" s="22">
        <f t="shared" si="194"/>
        <v>0</v>
      </c>
      <c r="AJ448" s="22">
        <f t="shared" si="194"/>
        <v>25000</v>
      </c>
    </row>
    <row r="449" spans="1:36" ht="37.5" customHeight="1" x14ac:dyDescent="0.2">
      <c r="A449" s="258" t="s">
        <v>596</v>
      </c>
      <c r="B449" s="121" t="s">
        <v>933</v>
      </c>
      <c r="C449" s="101" t="s">
        <v>400</v>
      </c>
      <c r="D449" s="102"/>
      <c r="E449" s="102"/>
      <c r="F449" s="102"/>
      <c r="G449" s="102"/>
      <c r="H449" s="102"/>
      <c r="I449" s="122" t="s">
        <v>418</v>
      </c>
      <c r="J449" s="74">
        <f>K449+L449</f>
        <v>25000</v>
      </c>
      <c r="K449" s="74">
        <v>0</v>
      </c>
      <c r="L449" s="74">
        <v>25000</v>
      </c>
      <c r="M449" s="234"/>
      <c r="N449" s="234"/>
      <c r="O449" s="234"/>
      <c r="P449" s="74">
        <f>Q449+R449</f>
        <v>25000</v>
      </c>
      <c r="Q449" s="74">
        <f t="shared" ref="Q449:R453" si="195">K449+N449</f>
        <v>0</v>
      </c>
      <c r="R449" s="74">
        <f t="shared" si="195"/>
        <v>25000</v>
      </c>
      <c r="S449" s="74">
        <f>T449+U449</f>
        <v>25000</v>
      </c>
      <c r="T449" s="74">
        <v>0</v>
      </c>
      <c r="U449" s="74">
        <v>25000</v>
      </c>
      <c r="V449" s="224"/>
      <c r="W449" s="224"/>
      <c r="X449" s="224"/>
      <c r="Y449" s="74">
        <f>Z449+AA449</f>
        <v>25000</v>
      </c>
      <c r="Z449" s="74">
        <f>T449+W449</f>
        <v>0</v>
      </c>
      <c r="AA449" s="74">
        <f>U449+X449</f>
        <v>25000</v>
      </c>
      <c r="AB449" s="74">
        <v>25000</v>
      </c>
      <c r="AC449" s="74">
        <v>0</v>
      </c>
      <c r="AD449" s="183">
        <v>25000</v>
      </c>
      <c r="AE449" s="224"/>
      <c r="AF449" s="224"/>
      <c r="AG449" s="224"/>
      <c r="AH449" s="74">
        <v>25000</v>
      </c>
      <c r="AI449" s="74">
        <f t="shared" si="192"/>
        <v>0</v>
      </c>
      <c r="AJ449" s="183">
        <f t="shared" si="192"/>
        <v>25000</v>
      </c>
    </row>
    <row r="450" spans="1:36" ht="33.75" customHeight="1" x14ac:dyDescent="0.2">
      <c r="A450" s="258" t="s">
        <v>597</v>
      </c>
      <c r="B450" s="121" t="s">
        <v>911</v>
      </c>
      <c r="C450" s="101" t="s">
        <v>400</v>
      </c>
      <c r="D450" s="102"/>
      <c r="E450" s="102"/>
      <c r="F450" s="102"/>
      <c r="G450" s="102"/>
      <c r="H450" s="102"/>
      <c r="I450" s="122" t="s">
        <v>411</v>
      </c>
      <c r="J450" s="74"/>
      <c r="K450" s="74"/>
      <c r="L450" s="74"/>
      <c r="M450" s="234">
        <f>N450+O450</f>
        <v>10000</v>
      </c>
      <c r="N450" s="234">
        <v>0</v>
      </c>
      <c r="O450" s="234">
        <v>10000</v>
      </c>
      <c r="P450" s="74">
        <f>Q450+R450</f>
        <v>10000</v>
      </c>
      <c r="Q450" s="74">
        <f t="shared" si="195"/>
        <v>0</v>
      </c>
      <c r="R450" s="74">
        <f t="shared" si="195"/>
        <v>10000</v>
      </c>
      <c r="S450" s="74"/>
      <c r="T450" s="74"/>
      <c r="U450" s="74"/>
      <c r="V450" s="224">
        <f>W450+X450</f>
        <v>42000</v>
      </c>
      <c r="W450" s="224">
        <v>0</v>
      </c>
      <c r="X450" s="224">
        <v>42000</v>
      </c>
      <c r="Y450" s="74">
        <f>Z450+AA450</f>
        <v>42000</v>
      </c>
      <c r="Z450" s="74">
        <f>T450+W450</f>
        <v>0</v>
      </c>
      <c r="AA450" s="74">
        <f>U450+X450</f>
        <v>42000</v>
      </c>
      <c r="AB450" s="74"/>
      <c r="AC450" s="74"/>
      <c r="AD450" s="74"/>
      <c r="AE450" s="224"/>
      <c r="AF450" s="224"/>
      <c r="AG450" s="224"/>
      <c r="AH450" s="74"/>
      <c r="AI450" s="74"/>
      <c r="AJ450" s="183"/>
    </row>
    <row r="451" spans="1:36" ht="51.75" customHeight="1" x14ac:dyDescent="0.2">
      <c r="A451" s="258" t="s">
        <v>703</v>
      </c>
      <c r="B451" s="121" t="s">
        <v>934</v>
      </c>
      <c r="C451" s="101" t="s">
        <v>400</v>
      </c>
      <c r="D451" s="102"/>
      <c r="E451" s="102"/>
      <c r="F451" s="102"/>
      <c r="G451" s="102"/>
      <c r="H451" s="102"/>
      <c r="I451" s="122" t="s">
        <v>509</v>
      </c>
      <c r="J451" s="74">
        <f>K451+L451</f>
        <v>25842.799999999999</v>
      </c>
      <c r="K451" s="74">
        <v>0</v>
      </c>
      <c r="L451" s="74">
        <v>25842.799999999999</v>
      </c>
      <c r="M451" s="234"/>
      <c r="N451" s="234"/>
      <c r="O451" s="234"/>
      <c r="P451" s="74">
        <f>Q451+R451</f>
        <v>25842.799999999999</v>
      </c>
      <c r="Q451" s="74">
        <f t="shared" si="195"/>
        <v>0</v>
      </c>
      <c r="R451" s="74">
        <f t="shared" si="195"/>
        <v>25842.799999999999</v>
      </c>
      <c r="S451" s="74"/>
      <c r="T451" s="74"/>
      <c r="U451" s="74"/>
      <c r="V451" s="224"/>
      <c r="W451" s="224"/>
      <c r="X451" s="224"/>
      <c r="Y451" s="74"/>
      <c r="Z451" s="74"/>
      <c r="AA451" s="74"/>
      <c r="AB451" s="74"/>
      <c r="AC451" s="74"/>
      <c r="AD451" s="74"/>
      <c r="AE451" s="224"/>
      <c r="AF451" s="224"/>
      <c r="AG451" s="224"/>
      <c r="AH451" s="74"/>
      <c r="AI451" s="74"/>
      <c r="AJ451" s="183"/>
    </row>
    <row r="452" spans="1:36" ht="84.75" customHeight="1" x14ac:dyDescent="0.2">
      <c r="A452" s="258" t="s">
        <v>704</v>
      </c>
      <c r="B452" s="259" t="s">
        <v>937</v>
      </c>
      <c r="C452" s="216"/>
      <c r="D452" s="260"/>
      <c r="E452" s="260"/>
      <c r="F452" s="260"/>
      <c r="G452" s="260"/>
      <c r="H452" s="260"/>
      <c r="I452" s="261">
        <v>2023</v>
      </c>
      <c r="J452" s="74"/>
      <c r="K452" s="74"/>
      <c r="L452" s="74"/>
      <c r="M452" s="234">
        <f>N452+O452</f>
        <v>6285.6</v>
      </c>
      <c r="N452" s="234">
        <v>0</v>
      </c>
      <c r="O452" s="234">
        <v>6285.6</v>
      </c>
      <c r="P452" s="218">
        <f>Q452+R452</f>
        <v>6285.6</v>
      </c>
      <c r="Q452" s="218">
        <f t="shared" si="195"/>
        <v>0</v>
      </c>
      <c r="R452" s="218">
        <f t="shared" si="195"/>
        <v>6285.6</v>
      </c>
      <c r="S452" s="74"/>
      <c r="T452" s="74"/>
      <c r="U452" s="74"/>
      <c r="V452" s="224"/>
      <c r="W452" s="224"/>
      <c r="X452" s="224"/>
      <c r="Y452" s="218"/>
      <c r="Z452" s="218"/>
      <c r="AA452" s="218"/>
      <c r="AB452" s="74"/>
      <c r="AC452" s="74"/>
      <c r="AD452" s="74"/>
      <c r="AE452" s="224"/>
      <c r="AF452" s="224"/>
      <c r="AG452" s="224"/>
      <c r="AH452" s="218"/>
      <c r="AI452" s="218"/>
      <c r="AJ452" s="262"/>
    </row>
    <row r="453" spans="1:36" ht="84.75" customHeight="1" x14ac:dyDescent="0.2">
      <c r="A453" s="258" t="s">
        <v>705</v>
      </c>
      <c r="B453" s="259" t="s">
        <v>938</v>
      </c>
      <c r="C453" s="216"/>
      <c r="D453" s="260"/>
      <c r="E453" s="260"/>
      <c r="F453" s="260"/>
      <c r="G453" s="260"/>
      <c r="H453" s="260"/>
      <c r="I453" s="261">
        <v>2023</v>
      </c>
      <c r="J453" s="74"/>
      <c r="K453" s="74"/>
      <c r="L453" s="74"/>
      <c r="M453" s="234">
        <f>N453+O453</f>
        <v>27573.8</v>
      </c>
      <c r="N453" s="234">
        <v>0</v>
      </c>
      <c r="O453" s="234">
        <v>27573.8</v>
      </c>
      <c r="P453" s="218">
        <f>Q453+R453</f>
        <v>27573.8</v>
      </c>
      <c r="Q453" s="218">
        <f t="shared" si="195"/>
        <v>0</v>
      </c>
      <c r="R453" s="218">
        <f t="shared" si="195"/>
        <v>27573.8</v>
      </c>
      <c r="S453" s="74"/>
      <c r="T453" s="74"/>
      <c r="U453" s="74"/>
      <c r="V453" s="224"/>
      <c r="W453" s="224"/>
      <c r="X453" s="224"/>
      <c r="Y453" s="218"/>
      <c r="Z453" s="218"/>
      <c r="AA453" s="218"/>
      <c r="AB453" s="74"/>
      <c r="AC453" s="74"/>
      <c r="AD453" s="74"/>
      <c r="AE453" s="224"/>
      <c r="AF453" s="224"/>
      <c r="AG453" s="224"/>
      <c r="AH453" s="218"/>
      <c r="AI453" s="218"/>
      <c r="AJ453" s="262"/>
    </row>
    <row r="454" spans="1:36" s="114" customFormat="1" ht="98.25" customHeight="1" x14ac:dyDescent="0.2">
      <c r="A454" s="258" t="s">
        <v>706</v>
      </c>
      <c r="B454" s="111" t="s">
        <v>24</v>
      </c>
      <c r="C454" s="111"/>
      <c r="D454" s="100" t="s">
        <v>363</v>
      </c>
      <c r="E454" s="100" t="s">
        <v>356</v>
      </c>
      <c r="F454" s="100" t="s">
        <v>346</v>
      </c>
      <c r="G454" s="100" t="s">
        <v>367</v>
      </c>
      <c r="H454" s="100" t="s">
        <v>338</v>
      </c>
      <c r="I454" s="119"/>
      <c r="J454" s="22">
        <f>J455+50</f>
        <v>40000</v>
      </c>
      <c r="K454" s="22">
        <v>0</v>
      </c>
      <c r="L454" s="22">
        <f>L455+50</f>
        <v>40000</v>
      </c>
      <c r="M454" s="223">
        <f>M455</f>
        <v>-10000</v>
      </c>
      <c r="N454" s="223">
        <f>N455</f>
        <v>0</v>
      </c>
      <c r="O454" s="223">
        <f>O455</f>
        <v>-10000</v>
      </c>
      <c r="P454" s="265">
        <f>P455+50</f>
        <v>30000</v>
      </c>
      <c r="Q454" s="265">
        <v>0</v>
      </c>
      <c r="R454" s="265">
        <f>R455+50</f>
        <v>30000</v>
      </c>
      <c r="S454" s="22">
        <f>S455+50</f>
        <v>40000</v>
      </c>
      <c r="T454" s="22">
        <v>0</v>
      </c>
      <c r="U454" s="22">
        <f>U455+50</f>
        <v>40000</v>
      </c>
      <c r="V454" s="223">
        <v>0</v>
      </c>
      <c r="W454" s="223">
        <v>0</v>
      </c>
      <c r="X454" s="223">
        <v>0</v>
      </c>
      <c r="Y454" s="22">
        <f>Y455+50</f>
        <v>40000</v>
      </c>
      <c r="Z454" s="22">
        <v>0</v>
      </c>
      <c r="AA454" s="22">
        <f t="shared" ref="AA454:AH454" si="196">AA455+50</f>
        <v>40000</v>
      </c>
      <c r="AB454" s="22">
        <f>AC454+AD454</f>
        <v>40000</v>
      </c>
      <c r="AC454" s="22">
        <v>0</v>
      </c>
      <c r="AD454" s="22">
        <v>40000</v>
      </c>
      <c r="AE454" s="223"/>
      <c r="AF454" s="223"/>
      <c r="AG454" s="223"/>
      <c r="AH454" s="22">
        <f t="shared" si="196"/>
        <v>40000</v>
      </c>
      <c r="AI454" s="22">
        <f>AC454+AF454</f>
        <v>0</v>
      </c>
      <c r="AJ454" s="23">
        <f>AD454+AG454</f>
        <v>40000</v>
      </c>
    </row>
    <row r="455" spans="1:36" s="4" customFormat="1" ht="30.75" customHeight="1" x14ac:dyDescent="0.2">
      <c r="A455" s="76"/>
      <c r="B455" s="254" t="s">
        <v>23</v>
      </c>
      <c r="C455" s="126"/>
      <c r="D455" s="64"/>
      <c r="E455" s="64"/>
      <c r="F455" s="64"/>
      <c r="G455" s="64"/>
      <c r="H455" s="64"/>
      <c r="I455" s="127"/>
      <c r="J455" s="73">
        <f>K455+L455</f>
        <v>39950</v>
      </c>
      <c r="K455" s="185">
        <v>0</v>
      </c>
      <c r="L455" s="185">
        <v>39950</v>
      </c>
      <c r="M455" s="229">
        <f>N455+O455</f>
        <v>-10000</v>
      </c>
      <c r="N455" s="229">
        <v>0</v>
      </c>
      <c r="O455" s="229">
        <v>-10000</v>
      </c>
      <c r="P455" s="266">
        <f>J455+M455</f>
        <v>29950</v>
      </c>
      <c r="Q455" s="266">
        <f t="shared" ref="Q455:R455" si="197">K455+N455</f>
        <v>0</v>
      </c>
      <c r="R455" s="266">
        <f t="shared" si="197"/>
        <v>29950</v>
      </c>
      <c r="S455" s="185">
        <v>39950</v>
      </c>
      <c r="T455" s="185">
        <v>0</v>
      </c>
      <c r="U455" s="185">
        <v>39950</v>
      </c>
      <c r="V455" s="229"/>
      <c r="W455" s="229"/>
      <c r="X455" s="229"/>
      <c r="Y455" s="185">
        <v>39950</v>
      </c>
      <c r="Z455" s="185">
        <v>0</v>
      </c>
      <c r="AA455" s="185">
        <v>39950</v>
      </c>
      <c r="AB455" s="185">
        <f>AC455+AD455</f>
        <v>39950</v>
      </c>
      <c r="AC455" s="185">
        <v>0</v>
      </c>
      <c r="AD455" s="189">
        <v>39950</v>
      </c>
      <c r="AE455" s="229"/>
      <c r="AF455" s="229"/>
      <c r="AG455" s="229"/>
      <c r="AH455" s="185">
        <v>39950</v>
      </c>
      <c r="AI455" s="185">
        <f>AC455+AF455</f>
        <v>0</v>
      </c>
      <c r="AJ455" s="189">
        <f>AD455+AG455</f>
        <v>39950</v>
      </c>
    </row>
    <row r="456" spans="1:36" s="114" customFormat="1" ht="98.25" customHeight="1" x14ac:dyDescent="0.2">
      <c r="A456" s="268"/>
      <c r="B456" s="111" t="s">
        <v>462</v>
      </c>
      <c r="C456" s="111"/>
      <c r="D456" s="100" t="s">
        <v>363</v>
      </c>
      <c r="E456" s="100" t="s">
        <v>356</v>
      </c>
      <c r="F456" s="100" t="s">
        <v>346</v>
      </c>
      <c r="G456" s="100" t="s">
        <v>368</v>
      </c>
      <c r="H456" s="100" t="s">
        <v>338</v>
      </c>
      <c r="I456" s="119"/>
      <c r="J456" s="22">
        <f>J457+J458+J459+J460+J461+J462+J463+J464+J465+J466+J467+J468+J469+J470</f>
        <v>351990.4</v>
      </c>
      <c r="K456" s="22">
        <f t="shared" ref="K456:AJ456" si="198">K457+K458+K459+K460+K461+K462+K463+K464+K465+K466+K467+K468+K469+K470</f>
        <v>0</v>
      </c>
      <c r="L456" s="22">
        <f t="shared" si="198"/>
        <v>351990.4</v>
      </c>
      <c r="M456" s="223">
        <f t="shared" si="198"/>
        <v>0</v>
      </c>
      <c r="N456" s="223">
        <f t="shared" si="198"/>
        <v>0</v>
      </c>
      <c r="O456" s="223">
        <f t="shared" si="198"/>
        <v>0</v>
      </c>
      <c r="P456" s="22">
        <f t="shared" si="198"/>
        <v>351990.39999999997</v>
      </c>
      <c r="Q456" s="22">
        <f t="shared" si="198"/>
        <v>0</v>
      </c>
      <c r="R456" s="22">
        <f t="shared" si="198"/>
        <v>351990.39999999997</v>
      </c>
      <c r="S456" s="22">
        <f t="shared" si="198"/>
        <v>261162.6</v>
      </c>
      <c r="T456" s="22">
        <f t="shared" si="198"/>
        <v>0</v>
      </c>
      <c r="U456" s="22">
        <f t="shared" si="198"/>
        <v>261162.6</v>
      </c>
      <c r="V456" s="223">
        <f t="shared" si="198"/>
        <v>0</v>
      </c>
      <c r="W456" s="223">
        <f t="shared" si="198"/>
        <v>0</v>
      </c>
      <c r="X456" s="223">
        <f t="shared" si="198"/>
        <v>0</v>
      </c>
      <c r="Y456" s="22">
        <f t="shared" si="198"/>
        <v>261162.6</v>
      </c>
      <c r="Z456" s="22">
        <f t="shared" si="198"/>
        <v>0</v>
      </c>
      <c r="AA456" s="22">
        <f t="shared" si="198"/>
        <v>261162.6</v>
      </c>
      <c r="AB456" s="22">
        <f t="shared" si="198"/>
        <v>261162.6</v>
      </c>
      <c r="AC456" s="22">
        <f t="shared" si="198"/>
        <v>0</v>
      </c>
      <c r="AD456" s="22">
        <f t="shared" si="198"/>
        <v>261162.6</v>
      </c>
      <c r="AE456" s="223">
        <f t="shared" si="198"/>
        <v>0</v>
      </c>
      <c r="AF456" s="223">
        <f t="shared" si="198"/>
        <v>0</v>
      </c>
      <c r="AG456" s="223">
        <f t="shared" si="198"/>
        <v>0</v>
      </c>
      <c r="AH456" s="22">
        <f t="shared" si="198"/>
        <v>261162.6</v>
      </c>
      <c r="AI456" s="22">
        <f t="shared" si="198"/>
        <v>0</v>
      </c>
      <c r="AJ456" s="23">
        <f t="shared" si="198"/>
        <v>261162.6</v>
      </c>
    </row>
    <row r="457" spans="1:36" ht="66" customHeight="1" x14ac:dyDescent="0.2">
      <c r="A457" s="258" t="s">
        <v>707</v>
      </c>
      <c r="B457" s="255" t="s">
        <v>594</v>
      </c>
      <c r="C457" s="101" t="s">
        <v>400</v>
      </c>
      <c r="D457" s="63"/>
      <c r="E457" s="63"/>
      <c r="F457" s="63"/>
      <c r="G457" s="63"/>
      <c r="H457" s="63"/>
      <c r="I457" s="71" t="s">
        <v>413</v>
      </c>
      <c r="J457" s="74">
        <f>K457+L457</f>
        <v>14600</v>
      </c>
      <c r="K457" s="74">
        <v>0</v>
      </c>
      <c r="L457" s="74">
        <v>14600</v>
      </c>
      <c r="M457" s="226"/>
      <c r="N457" s="226"/>
      <c r="O457" s="226"/>
      <c r="P457" s="74">
        <f>Q457+R457</f>
        <v>14600</v>
      </c>
      <c r="Q457" s="74">
        <f>K457+N457</f>
        <v>0</v>
      </c>
      <c r="R457" s="74">
        <f>L457+O457</f>
        <v>14600</v>
      </c>
      <c r="S457" s="74"/>
      <c r="T457" s="74"/>
      <c r="U457" s="74"/>
      <c r="V457" s="224"/>
      <c r="W457" s="224"/>
      <c r="X457" s="224"/>
      <c r="Y457" s="74"/>
      <c r="Z457" s="74"/>
      <c r="AA457" s="74"/>
      <c r="AB457" s="74"/>
      <c r="AC457" s="74"/>
      <c r="AD457" s="74"/>
      <c r="AE457" s="224"/>
      <c r="AF457" s="224"/>
      <c r="AG457" s="224"/>
      <c r="AH457" s="74"/>
      <c r="AI457" s="74"/>
      <c r="AJ457" s="183"/>
    </row>
    <row r="458" spans="1:36" ht="223.5" customHeight="1" x14ac:dyDescent="0.2">
      <c r="A458" s="258" t="s">
        <v>708</v>
      </c>
      <c r="B458" s="54" t="s">
        <v>795</v>
      </c>
      <c r="C458" s="101" t="s">
        <v>400</v>
      </c>
      <c r="D458" s="178"/>
      <c r="E458" s="178"/>
      <c r="F458" s="178"/>
      <c r="G458" s="178"/>
      <c r="H458" s="178"/>
      <c r="I458" s="71" t="s">
        <v>414</v>
      </c>
      <c r="J458" s="74"/>
      <c r="K458" s="74"/>
      <c r="L458" s="74"/>
      <c r="M458" s="224"/>
      <c r="N458" s="224"/>
      <c r="O458" s="224"/>
      <c r="P458" s="74"/>
      <c r="Q458" s="74"/>
      <c r="R458" s="74"/>
      <c r="S458" s="74"/>
      <c r="T458" s="74"/>
      <c r="U458" s="74"/>
      <c r="V458" s="224"/>
      <c r="W458" s="224"/>
      <c r="X458" s="224"/>
      <c r="Y458" s="74"/>
      <c r="Z458" s="74"/>
      <c r="AA458" s="74"/>
      <c r="AB458" s="74">
        <f>AC458+AD458</f>
        <v>50000</v>
      </c>
      <c r="AC458" s="74">
        <v>0</v>
      </c>
      <c r="AD458" s="183">
        <v>50000</v>
      </c>
      <c r="AE458" s="224"/>
      <c r="AF458" s="224"/>
      <c r="AG458" s="224"/>
      <c r="AH458" s="74">
        <f>AI458+AJ458</f>
        <v>50000</v>
      </c>
      <c r="AI458" s="74">
        <f>AC458+AF458</f>
        <v>0</v>
      </c>
      <c r="AJ458" s="183">
        <f t="shared" ref="AJ458:AJ461" si="199">AD458+AG458</f>
        <v>50000</v>
      </c>
    </row>
    <row r="459" spans="1:36" ht="66" customHeight="1" x14ac:dyDescent="0.2">
      <c r="A459" s="258" t="s">
        <v>709</v>
      </c>
      <c r="B459" s="255" t="s">
        <v>96</v>
      </c>
      <c r="C459" s="101" t="s">
        <v>400</v>
      </c>
      <c r="D459" s="63"/>
      <c r="E459" s="63"/>
      <c r="F459" s="63"/>
      <c r="G459" s="63"/>
      <c r="H459" s="63"/>
      <c r="I459" s="71" t="s">
        <v>414</v>
      </c>
      <c r="J459" s="74"/>
      <c r="K459" s="74"/>
      <c r="L459" s="74"/>
      <c r="M459" s="226"/>
      <c r="N459" s="226"/>
      <c r="O459" s="226"/>
      <c r="P459" s="74"/>
      <c r="Q459" s="74"/>
      <c r="R459" s="74"/>
      <c r="S459" s="74"/>
      <c r="T459" s="74"/>
      <c r="U459" s="74"/>
      <c r="V459" s="224"/>
      <c r="W459" s="224"/>
      <c r="X459" s="224"/>
      <c r="Y459" s="74"/>
      <c r="Z459" s="74"/>
      <c r="AA459" s="74"/>
      <c r="AB459" s="74">
        <f>AC459+AD459</f>
        <v>29000</v>
      </c>
      <c r="AC459" s="74">
        <v>0</v>
      </c>
      <c r="AD459" s="183">
        <v>29000</v>
      </c>
      <c r="AE459" s="224">
        <f>AF459+AG459</f>
        <v>3000</v>
      </c>
      <c r="AF459" s="224">
        <v>0</v>
      </c>
      <c r="AG459" s="224">
        <v>3000</v>
      </c>
      <c r="AH459" s="218">
        <f>AI459+AJ459</f>
        <v>32000</v>
      </c>
      <c r="AI459" s="218">
        <f t="shared" ref="AI459:AI461" si="200">AC459+AF459</f>
        <v>0</v>
      </c>
      <c r="AJ459" s="257">
        <f t="shared" si="199"/>
        <v>32000</v>
      </c>
    </row>
    <row r="460" spans="1:36" ht="224.25" customHeight="1" x14ac:dyDescent="0.2">
      <c r="A460" s="258" t="s">
        <v>710</v>
      </c>
      <c r="B460" s="54" t="s">
        <v>92</v>
      </c>
      <c r="C460" s="101" t="s">
        <v>400</v>
      </c>
      <c r="D460" s="178"/>
      <c r="E460" s="178"/>
      <c r="F460" s="178"/>
      <c r="G460" s="178"/>
      <c r="H460" s="178"/>
      <c r="I460" s="71" t="s">
        <v>414</v>
      </c>
      <c r="J460" s="74"/>
      <c r="K460" s="74"/>
      <c r="L460" s="74"/>
      <c r="M460" s="224"/>
      <c r="N460" s="224"/>
      <c r="O460" s="224"/>
      <c r="P460" s="74"/>
      <c r="Q460" s="74"/>
      <c r="R460" s="74"/>
      <c r="S460" s="74"/>
      <c r="T460" s="74"/>
      <c r="U460" s="74"/>
      <c r="V460" s="224"/>
      <c r="W460" s="224"/>
      <c r="X460" s="224"/>
      <c r="Y460" s="74"/>
      <c r="Z460" s="74"/>
      <c r="AA460" s="74"/>
      <c r="AB460" s="74">
        <f>AC460+AD460</f>
        <v>60000</v>
      </c>
      <c r="AC460" s="74">
        <v>0</v>
      </c>
      <c r="AD460" s="183">
        <v>60000</v>
      </c>
      <c r="AE460" s="224"/>
      <c r="AF460" s="224"/>
      <c r="AG460" s="224"/>
      <c r="AH460" s="74">
        <f>AI460+AJ460</f>
        <v>60000</v>
      </c>
      <c r="AI460" s="74">
        <f t="shared" si="200"/>
        <v>0</v>
      </c>
      <c r="AJ460" s="183">
        <f t="shared" si="199"/>
        <v>60000</v>
      </c>
    </row>
    <row r="461" spans="1:36" ht="117" customHeight="1" x14ac:dyDescent="0.2">
      <c r="A461" s="258" t="s">
        <v>711</v>
      </c>
      <c r="B461" s="256" t="s">
        <v>797</v>
      </c>
      <c r="C461" s="101" t="s">
        <v>400</v>
      </c>
      <c r="D461" s="63"/>
      <c r="E461" s="63"/>
      <c r="F461" s="63"/>
      <c r="G461" s="63"/>
      <c r="H461" s="63"/>
      <c r="I461" s="71" t="s">
        <v>413</v>
      </c>
      <c r="J461" s="74"/>
      <c r="K461" s="74"/>
      <c r="L461" s="74"/>
      <c r="M461" s="226"/>
      <c r="N461" s="226"/>
      <c r="O461" s="226"/>
      <c r="P461" s="74"/>
      <c r="Q461" s="74"/>
      <c r="R461" s="74"/>
      <c r="S461" s="74"/>
      <c r="T461" s="74"/>
      <c r="U461" s="74"/>
      <c r="V461" s="224"/>
      <c r="W461" s="224"/>
      <c r="X461" s="224"/>
      <c r="Y461" s="74"/>
      <c r="Z461" s="74"/>
      <c r="AA461" s="74"/>
      <c r="AB461" s="74">
        <f>AC461+AD461</f>
        <v>50000</v>
      </c>
      <c r="AC461" s="74">
        <v>0</v>
      </c>
      <c r="AD461" s="183">
        <v>50000</v>
      </c>
      <c r="AE461" s="224">
        <f>AF461+AG461</f>
        <v>-3000</v>
      </c>
      <c r="AF461" s="224">
        <v>0</v>
      </c>
      <c r="AG461" s="224">
        <v>-3000</v>
      </c>
      <c r="AH461" s="218">
        <f>AI461+AJ461</f>
        <v>47000</v>
      </c>
      <c r="AI461" s="218">
        <f t="shared" si="200"/>
        <v>0</v>
      </c>
      <c r="AJ461" s="257">
        <f t="shared" si="199"/>
        <v>47000</v>
      </c>
    </row>
    <row r="462" spans="1:36" ht="100.5" customHeight="1" x14ac:dyDescent="0.2">
      <c r="A462" s="258" t="s">
        <v>712</v>
      </c>
      <c r="B462" s="129" t="s">
        <v>798</v>
      </c>
      <c r="C462" s="101" t="s">
        <v>400</v>
      </c>
      <c r="D462" s="63"/>
      <c r="E462" s="63"/>
      <c r="F462" s="63"/>
      <c r="G462" s="63"/>
      <c r="H462" s="63"/>
      <c r="I462" s="71" t="s">
        <v>413</v>
      </c>
      <c r="J462" s="74">
        <f>K462+L462</f>
        <v>171108</v>
      </c>
      <c r="K462" s="74">
        <v>0</v>
      </c>
      <c r="L462" s="74">
        <v>171108</v>
      </c>
      <c r="M462" s="226">
        <f>N462+O462</f>
        <v>-11074.2</v>
      </c>
      <c r="N462" s="226">
        <v>0</v>
      </c>
      <c r="O462" s="226">
        <v>-11074.2</v>
      </c>
      <c r="P462" s="218">
        <f>Q462+R462</f>
        <v>160033.79999999999</v>
      </c>
      <c r="Q462" s="218">
        <f>K462+N462</f>
        <v>0</v>
      </c>
      <c r="R462" s="218">
        <f>L462+O462</f>
        <v>160033.79999999999</v>
      </c>
      <c r="S462" s="74"/>
      <c r="T462" s="74"/>
      <c r="U462" s="74"/>
      <c r="V462" s="224"/>
      <c r="W462" s="224"/>
      <c r="X462" s="224"/>
      <c r="Y462" s="74"/>
      <c r="Z462" s="74"/>
      <c r="AA462" s="74"/>
      <c r="AB462" s="74"/>
      <c r="AC462" s="74"/>
      <c r="AD462" s="74"/>
      <c r="AE462" s="224"/>
      <c r="AF462" s="224"/>
      <c r="AG462" s="224"/>
      <c r="AH462" s="74"/>
      <c r="AI462" s="74"/>
      <c r="AJ462" s="183"/>
    </row>
    <row r="463" spans="1:36" ht="120.75" customHeight="1" x14ac:dyDescent="0.2">
      <c r="A463" s="258" t="s">
        <v>713</v>
      </c>
      <c r="B463" s="129" t="s">
        <v>792</v>
      </c>
      <c r="C463" s="101" t="s">
        <v>400</v>
      </c>
      <c r="D463" s="63"/>
      <c r="E463" s="63"/>
      <c r="F463" s="63"/>
      <c r="G463" s="63"/>
      <c r="H463" s="63"/>
      <c r="I463" s="71" t="s">
        <v>411</v>
      </c>
      <c r="J463" s="74">
        <f>K463+L463</f>
        <v>10212.4</v>
      </c>
      <c r="K463" s="74">
        <v>0</v>
      </c>
      <c r="L463" s="74">
        <v>10212.4</v>
      </c>
      <c r="M463" s="226"/>
      <c r="N463" s="226"/>
      <c r="O463" s="226"/>
      <c r="P463" s="74">
        <f>Q463+R463</f>
        <v>10212.4</v>
      </c>
      <c r="Q463" s="74">
        <f>K463+N463</f>
        <v>0</v>
      </c>
      <c r="R463" s="74">
        <f>L463+O463</f>
        <v>10212.4</v>
      </c>
      <c r="S463" s="74">
        <f>T463+U463</f>
        <v>28403</v>
      </c>
      <c r="T463" s="74">
        <v>0</v>
      </c>
      <c r="U463" s="74">
        <v>28403</v>
      </c>
      <c r="V463" s="224"/>
      <c r="W463" s="224"/>
      <c r="X463" s="224"/>
      <c r="Y463" s="74">
        <f>Z463+AA463</f>
        <v>28403</v>
      </c>
      <c r="Z463" s="74">
        <f>T463+W463</f>
        <v>0</v>
      </c>
      <c r="AA463" s="74">
        <f>U463+X463</f>
        <v>28403</v>
      </c>
      <c r="AB463" s="74"/>
      <c r="AC463" s="74"/>
      <c r="AD463" s="74"/>
      <c r="AE463" s="224"/>
      <c r="AF463" s="224"/>
      <c r="AG463" s="224"/>
      <c r="AH463" s="74"/>
      <c r="AI463" s="74"/>
      <c r="AJ463" s="183"/>
    </row>
    <row r="464" spans="1:36" ht="120" customHeight="1" x14ac:dyDescent="0.2">
      <c r="A464" s="258" t="s">
        <v>714</v>
      </c>
      <c r="B464" s="129" t="s">
        <v>791</v>
      </c>
      <c r="C464" s="101" t="s">
        <v>400</v>
      </c>
      <c r="D464" s="63"/>
      <c r="E464" s="63"/>
      <c r="F464" s="63"/>
      <c r="G464" s="63"/>
      <c r="H464" s="63"/>
      <c r="I464" s="71">
        <v>2024</v>
      </c>
      <c r="J464" s="74"/>
      <c r="K464" s="74"/>
      <c r="L464" s="74"/>
      <c r="M464" s="226"/>
      <c r="N464" s="226"/>
      <c r="O464" s="226"/>
      <c r="P464" s="74"/>
      <c r="Q464" s="74"/>
      <c r="R464" s="74"/>
      <c r="S464" s="74">
        <f>T464+U464</f>
        <v>77819.600000000006</v>
      </c>
      <c r="T464" s="74">
        <v>0</v>
      </c>
      <c r="U464" s="74">
        <v>77819.600000000006</v>
      </c>
      <c r="V464" s="224">
        <f>W464+X464</f>
        <v>-60875</v>
      </c>
      <c r="W464" s="224">
        <v>0</v>
      </c>
      <c r="X464" s="224">
        <v>-60875</v>
      </c>
      <c r="Y464" s="218">
        <f>Z464+AA464</f>
        <v>16944.600000000006</v>
      </c>
      <c r="Z464" s="218">
        <f>T464+W464</f>
        <v>0</v>
      </c>
      <c r="AA464" s="218">
        <f>U464+X464</f>
        <v>16944.600000000006</v>
      </c>
      <c r="AB464" s="74"/>
      <c r="AC464" s="74"/>
      <c r="AD464" s="74"/>
      <c r="AE464" s="224"/>
      <c r="AF464" s="224"/>
      <c r="AG464" s="224"/>
      <c r="AH464" s="74"/>
      <c r="AI464" s="74"/>
      <c r="AJ464" s="183"/>
    </row>
    <row r="465" spans="1:36" ht="138" customHeight="1" x14ac:dyDescent="0.2">
      <c r="A465" s="258" t="s">
        <v>715</v>
      </c>
      <c r="B465" s="72" t="s">
        <v>93</v>
      </c>
      <c r="C465" s="101" t="s">
        <v>400</v>
      </c>
      <c r="D465" s="178"/>
      <c r="E465" s="178"/>
      <c r="F465" s="178"/>
      <c r="G465" s="178"/>
      <c r="H465" s="178"/>
      <c r="I465" s="71" t="s">
        <v>414</v>
      </c>
      <c r="J465" s="74"/>
      <c r="K465" s="74"/>
      <c r="L465" s="74"/>
      <c r="M465" s="224"/>
      <c r="N465" s="224"/>
      <c r="O465" s="224"/>
      <c r="P465" s="74"/>
      <c r="Q465" s="74"/>
      <c r="R465" s="74"/>
      <c r="S465" s="74"/>
      <c r="T465" s="74"/>
      <c r="U465" s="74"/>
      <c r="V465" s="224"/>
      <c r="W465" s="224"/>
      <c r="X465" s="224"/>
      <c r="Y465" s="74"/>
      <c r="Z465" s="74"/>
      <c r="AA465" s="74"/>
      <c r="AB465" s="74">
        <f>AC465+AD465</f>
        <v>24000</v>
      </c>
      <c r="AC465" s="74">
        <v>0</v>
      </c>
      <c r="AD465" s="183">
        <v>24000</v>
      </c>
      <c r="AE465" s="224"/>
      <c r="AF465" s="224"/>
      <c r="AG465" s="224"/>
      <c r="AH465" s="74">
        <f>AI465+AJ465</f>
        <v>24000</v>
      </c>
      <c r="AI465" s="74">
        <f>AC465+AF465</f>
        <v>0</v>
      </c>
      <c r="AJ465" s="183">
        <f>AD465+AG465</f>
        <v>24000</v>
      </c>
    </row>
    <row r="466" spans="1:36" ht="103.5" customHeight="1" x14ac:dyDescent="0.2">
      <c r="A466" s="258" t="s">
        <v>716</v>
      </c>
      <c r="B466" s="128" t="s">
        <v>94</v>
      </c>
      <c r="C466" s="101" t="s">
        <v>400</v>
      </c>
      <c r="D466" s="63"/>
      <c r="E466" s="63"/>
      <c r="F466" s="63"/>
      <c r="G466" s="63"/>
      <c r="H466" s="63"/>
      <c r="I466" s="71" t="s">
        <v>413</v>
      </c>
      <c r="J466" s="74">
        <f>K466+L466</f>
        <v>25310</v>
      </c>
      <c r="K466" s="74">
        <v>0</v>
      </c>
      <c r="L466" s="74">
        <v>25310</v>
      </c>
      <c r="M466" s="226">
        <f>N466+O466</f>
        <v>4337</v>
      </c>
      <c r="N466" s="226">
        <v>0</v>
      </c>
      <c r="O466" s="226">
        <v>4337</v>
      </c>
      <c r="P466" s="218">
        <f>Q466+R466</f>
        <v>29647</v>
      </c>
      <c r="Q466" s="218">
        <f t="shared" ref="Q466:R468" si="201">K466+N466</f>
        <v>0</v>
      </c>
      <c r="R466" s="218">
        <f t="shared" si="201"/>
        <v>29647</v>
      </c>
      <c r="S466" s="74"/>
      <c r="T466" s="74"/>
      <c r="U466" s="74"/>
      <c r="V466" s="224"/>
      <c r="W466" s="224"/>
      <c r="X466" s="224"/>
      <c r="Y466" s="74"/>
      <c r="Z466" s="74"/>
      <c r="AA466" s="74"/>
      <c r="AB466" s="74"/>
      <c r="AC466" s="74"/>
      <c r="AD466" s="74"/>
      <c r="AE466" s="224"/>
      <c r="AF466" s="224"/>
      <c r="AG466" s="224"/>
      <c r="AH466" s="74"/>
      <c r="AI466" s="74"/>
      <c r="AJ466" s="183"/>
    </row>
    <row r="467" spans="1:36" ht="114.75" customHeight="1" x14ac:dyDescent="0.2">
      <c r="A467" s="258" t="s">
        <v>717</v>
      </c>
      <c r="B467" s="72" t="s">
        <v>935</v>
      </c>
      <c r="C467" s="101" t="s">
        <v>400</v>
      </c>
      <c r="D467" s="178"/>
      <c r="E467" s="178"/>
      <c r="F467" s="178"/>
      <c r="G467" s="178"/>
      <c r="H467" s="178"/>
      <c r="I467" s="71" t="s">
        <v>412</v>
      </c>
      <c r="J467" s="74">
        <f>K467+L467</f>
        <v>9000</v>
      </c>
      <c r="K467" s="74">
        <v>0</v>
      </c>
      <c r="L467" s="74">
        <v>9000</v>
      </c>
      <c r="M467" s="224"/>
      <c r="N467" s="224"/>
      <c r="O467" s="224"/>
      <c r="P467" s="74">
        <f>Q467+R467</f>
        <v>9000</v>
      </c>
      <c r="Q467" s="74">
        <f t="shared" si="201"/>
        <v>0</v>
      </c>
      <c r="R467" s="74">
        <f t="shared" si="201"/>
        <v>9000</v>
      </c>
      <c r="S467" s="74">
        <f>T467+U467</f>
        <v>90200</v>
      </c>
      <c r="T467" s="74">
        <v>0</v>
      </c>
      <c r="U467" s="74">
        <v>90200</v>
      </c>
      <c r="V467" s="224"/>
      <c r="W467" s="224"/>
      <c r="X467" s="224"/>
      <c r="Y467" s="74">
        <f>Z467+AA467</f>
        <v>90200</v>
      </c>
      <c r="Z467" s="74">
        <f>T467+W467</f>
        <v>0</v>
      </c>
      <c r="AA467" s="74">
        <f>U467+X467</f>
        <v>90200</v>
      </c>
      <c r="AB467" s="74"/>
      <c r="AC467" s="74"/>
      <c r="AD467" s="74"/>
      <c r="AE467" s="224"/>
      <c r="AF467" s="224"/>
      <c r="AG467" s="224"/>
      <c r="AH467" s="74"/>
      <c r="AI467" s="74"/>
      <c r="AJ467" s="183"/>
    </row>
    <row r="468" spans="1:36" ht="117" customHeight="1" x14ac:dyDescent="0.2">
      <c r="A468" s="258" t="s">
        <v>718</v>
      </c>
      <c r="B468" s="72" t="s">
        <v>939</v>
      </c>
      <c r="C468" s="101" t="s">
        <v>400</v>
      </c>
      <c r="D468" s="178"/>
      <c r="E468" s="178"/>
      <c r="F468" s="178"/>
      <c r="G468" s="178"/>
      <c r="H468" s="178"/>
      <c r="I468" s="71" t="s">
        <v>412</v>
      </c>
      <c r="J468" s="74">
        <f>K468+L468</f>
        <v>14960</v>
      </c>
      <c r="K468" s="74">
        <v>0</v>
      </c>
      <c r="L468" s="74">
        <v>14960</v>
      </c>
      <c r="M468" s="224"/>
      <c r="N468" s="224"/>
      <c r="O468" s="224"/>
      <c r="P468" s="74">
        <f>Q468+R468</f>
        <v>14960</v>
      </c>
      <c r="Q468" s="74">
        <f t="shared" si="201"/>
        <v>0</v>
      </c>
      <c r="R468" s="74">
        <f t="shared" si="201"/>
        <v>14960</v>
      </c>
      <c r="S468" s="74">
        <f>T468+U468</f>
        <v>64740</v>
      </c>
      <c r="T468" s="74">
        <v>0</v>
      </c>
      <c r="U468" s="74">
        <v>64740</v>
      </c>
      <c r="V468" s="224"/>
      <c r="W468" s="224"/>
      <c r="X468" s="224"/>
      <c r="Y468" s="74">
        <f>Z468+AA468</f>
        <v>64740</v>
      </c>
      <c r="Z468" s="74">
        <f>T468+W468</f>
        <v>0</v>
      </c>
      <c r="AA468" s="74">
        <f>U468+X468</f>
        <v>64740</v>
      </c>
      <c r="AB468" s="74"/>
      <c r="AC468" s="74"/>
      <c r="AD468" s="74"/>
      <c r="AE468" s="224"/>
      <c r="AF468" s="224"/>
      <c r="AG468" s="224"/>
      <c r="AH468" s="74"/>
      <c r="AI468" s="74"/>
      <c r="AJ468" s="183"/>
    </row>
    <row r="469" spans="1:36" ht="278.25" customHeight="1" x14ac:dyDescent="0.2">
      <c r="A469" s="258" t="s">
        <v>719</v>
      </c>
      <c r="B469" s="72" t="s">
        <v>95</v>
      </c>
      <c r="C469" s="101" t="s">
        <v>400</v>
      </c>
      <c r="D469" s="178"/>
      <c r="E469" s="178"/>
      <c r="F469" s="178"/>
      <c r="G469" s="178"/>
      <c r="H469" s="178"/>
      <c r="I469" s="10" t="s">
        <v>418</v>
      </c>
      <c r="J469" s="74"/>
      <c r="K469" s="74"/>
      <c r="L469" s="74"/>
      <c r="M469" s="224"/>
      <c r="N469" s="224"/>
      <c r="O469" s="224"/>
      <c r="P469" s="74"/>
      <c r="Q469" s="74"/>
      <c r="R469" s="74"/>
      <c r="S469" s="74"/>
      <c r="T469" s="74"/>
      <c r="U469" s="74"/>
      <c r="V469" s="224"/>
      <c r="W469" s="224"/>
      <c r="X469" s="224"/>
      <c r="Y469" s="74"/>
      <c r="Z469" s="74"/>
      <c r="AA469" s="74"/>
      <c r="AB469" s="74">
        <f>AC469+AD469</f>
        <v>48162.6</v>
      </c>
      <c r="AC469" s="74">
        <v>0</v>
      </c>
      <c r="AD469" s="183">
        <v>48162.6</v>
      </c>
      <c r="AE469" s="224"/>
      <c r="AF469" s="224"/>
      <c r="AG469" s="224"/>
      <c r="AH469" s="74">
        <f>AI469+AJ469</f>
        <v>48162.6</v>
      </c>
      <c r="AI469" s="74">
        <f>AC469+AF469</f>
        <v>0</v>
      </c>
      <c r="AJ469" s="183">
        <f>AD469+AG469</f>
        <v>48162.6</v>
      </c>
    </row>
    <row r="470" spans="1:36" ht="69" customHeight="1" x14ac:dyDescent="0.2">
      <c r="A470" s="258" t="s">
        <v>720</v>
      </c>
      <c r="B470" s="72" t="s">
        <v>831</v>
      </c>
      <c r="C470" s="101" t="s">
        <v>400</v>
      </c>
      <c r="D470" s="178"/>
      <c r="E470" s="178"/>
      <c r="F470" s="178"/>
      <c r="G470" s="178"/>
      <c r="H470" s="178"/>
      <c r="I470" s="10">
        <v>2023</v>
      </c>
      <c r="J470" s="74">
        <f>K470+L470</f>
        <v>106800</v>
      </c>
      <c r="K470" s="74">
        <v>0</v>
      </c>
      <c r="L470" s="74">
        <v>106800</v>
      </c>
      <c r="M470" s="224">
        <f>N470+O470</f>
        <v>6737.2</v>
      </c>
      <c r="N470" s="224">
        <v>0</v>
      </c>
      <c r="O470" s="224">
        <v>6737.2</v>
      </c>
      <c r="P470" s="218">
        <f>Q470+R470</f>
        <v>113537.2</v>
      </c>
      <c r="Q470" s="218">
        <f>K470+N470</f>
        <v>0</v>
      </c>
      <c r="R470" s="218">
        <f>L470+O470</f>
        <v>113537.2</v>
      </c>
      <c r="S470" s="74"/>
      <c r="T470" s="74"/>
      <c r="U470" s="74"/>
      <c r="V470" s="224">
        <f>W470+X470</f>
        <v>60875</v>
      </c>
      <c r="W470" s="224">
        <v>0</v>
      </c>
      <c r="X470" s="224">
        <v>60875</v>
      </c>
      <c r="Y470" s="218">
        <f>S470+V470</f>
        <v>60875</v>
      </c>
      <c r="Z470" s="218">
        <f t="shared" ref="Z470:AA470" si="202">T470+W470</f>
        <v>0</v>
      </c>
      <c r="AA470" s="218">
        <f t="shared" si="202"/>
        <v>60875</v>
      </c>
      <c r="AB470" s="74"/>
      <c r="AC470" s="74"/>
      <c r="AD470" s="74"/>
      <c r="AE470" s="224"/>
      <c r="AF470" s="224"/>
      <c r="AG470" s="224"/>
      <c r="AH470" s="74"/>
      <c r="AI470" s="74"/>
      <c r="AJ470" s="183"/>
    </row>
    <row r="471" spans="1:36" s="114" customFormat="1" ht="97.5" customHeight="1" x14ac:dyDescent="0.2">
      <c r="A471" s="268"/>
      <c r="B471" s="111" t="s">
        <v>772</v>
      </c>
      <c r="C471" s="111"/>
      <c r="D471" s="100" t="s">
        <v>363</v>
      </c>
      <c r="E471" s="100" t="s">
        <v>356</v>
      </c>
      <c r="F471" s="100" t="s">
        <v>346</v>
      </c>
      <c r="G471" s="100" t="s">
        <v>773</v>
      </c>
      <c r="H471" s="100" t="s">
        <v>335</v>
      </c>
      <c r="I471" s="119"/>
      <c r="J471" s="22">
        <f>J472</f>
        <v>0</v>
      </c>
      <c r="K471" s="22">
        <f t="shared" ref="K471:AJ471" si="203">K472</f>
        <v>0</v>
      </c>
      <c r="L471" s="22">
        <f t="shared" si="203"/>
        <v>0</v>
      </c>
      <c r="M471" s="223">
        <f t="shared" si="203"/>
        <v>0</v>
      </c>
      <c r="N471" s="223">
        <f t="shared" si="203"/>
        <v>0</v>
      </c>
      <c r="O471" s="223">
        <f t="shared" si="203"/>
        <v>0</v>
      </c>
      <c r="P471" s="22">
        <f t="shared" si="203"/>
        <v>0</v>
      </c>
      <c r="Q471" s="22">
        <f t="shared" si="203"/>
        <v>0</v>
      </c>
      <c r="R471" s="22">
        <f t="shared" si="203"/>
        <v>0</v>
      </c>
      <c r="S471" s="22">
        <f t="shared" si="203"/>
        <v>0</v>
      </c>
      <c r="T471" s="22">
        <f t="shared" si="203"/>
        <v>0</v>
      </c>
      <c r="U471" s="22">
        <f t="shared" si="203"/>
        <v>0</v>
      </c>
      <c r="V471" s="223">
        <f t="shared" si="203"/>
        <v>0</v>
      </c>
      <c r="W471" s="223">
        <f t="shared" si="203"/>
        <v>0</v>
      </c>
      <c r="X471" s="223">
        <f t="shared" si="203"/>
        <v>0</v>
      </c>
      <c r="Y471" s="22">
        <f t="shared" si="203"/>
        <v>0</v>
      </c>
      <c r="Z471" s="22">
        <f t="shared" si="203"/>
        <v>0</v>
      </c>
      <c r="AA471" s="22">
        <f t="shared" si="203"/>
        <v>0</v>
      </c>
      <c r="AB471" s="22">
        <f t="shared" si="203"/>
        <v>0</v>
      </c>
      <c r="AC471" s="22">
        <f t="shared" si="203"/>
        <v>0</v>
      </c>
      <c r="AD471" s="22">
        <f t="shared" si="203"/>
        <v>0</v>
      </c>
      <c r="AE471" s="223">
        <f t="shared" si="203"/>
        <v>4025427.6999999997</v>
      </c>
      <c r="AF471" s="223">
        <f t="shared" si="203"/>
        <v>3928234.3</v>
      </c>
      <c r="AG471" s="223">
        <f t="shared" si="203"/>
        <v>97193.4</v>
      </c>
      <c r="AH471" s="22">
        <f t="shared" si="203"/>
        <v>4025427.6999999997</v>
      </c>
      <c r="AI471" s="22">
        <f t="shared" si="203"/>
        <v>3928234.3</v>
      </c>
      <c r="AJ471" s="23">
        <f t="shared" si="203"/>
        <v>97193.4</v>
      </c>
    </row>
    <row r="472" spans="1:36" ht="36.75" customHeight="1" x14ac:dyDescent="0.2">
      <c r="A472" s="258" t="s">
        <v>721</v>
      </c>
      <c r="B472" s="54" t="s">
        <v>774</v>
      </c>
      <c r="C472" s="101" t="s">
        <v>400</v>
      </c>
      <c r="D472" s="178"/>
      <c r="E472" s="178"/>
      <c r="F472" s="178"/>
      <c r="G472" s="178"/>
      <c r="H472" s="178"/>
      <c r="I472" s="10">
        <v>2025</v>
      </c>
      <c r="J472" s="74"/>
      <c r="K472" s="74"/>
      <c r="L472" s="74"/>
      <c r="M472" s="224"/>
      <c r="N472" s="224"/>
      <c r="O472" s="224"/>
      <c r="P472" s="74"/>
      <c r="Q472" s="74"/>
      <c r="R472" s="74"/>
      <c r="S472" s="74"/>
      <c r="T472" s="74"/>
      <c r="U472" s="74"/>
      <c r="V472" s="224"/>
      <c r="W472" s="224"/>
      <c r="X472" s="224"/>
      <c r="Y472" s="74"/>
      <c r="Z472" s="74"/>
      <c r="AA472" s="74"/>
      <c r="AB472" s="74"/>
      <c r="AC472" s="74"/>
      <c r="AD472" s="74"/>
      <c r="AE472" s="224">
        <f>AF472+AG472</f>
        <v>4025427.6999999997</v>
      </c>
      <c r="AF472" s="224">
        <v>3928234.3</v>
      </c>
      <c r="AG472" s="224">
        <v>97193.4</v>
      </c>
      <c r="AH472" s="74">
        <f>AI472+AJ472</f>
        <v>4025427.6999999997</v>
      </c>
      <c r="AI472" s="74">
        <f>AC472+AF472</f>
        <v>3928234.3</v>
      </c>
      <c r="AJ472" s="183">
        <f>AD472+AG472</f>
        <v>97193.4</v>
      </c>
    </row>
    <row r="473" spans="1:36" s="133" customFormat="1" ht="33" x14ac:dyDescent="0.2">
      <c r="A473" s="130"/>
      <c r="B473" s="130" t="s">
        <v>648</v>
      </c>
      <c r="C473" s="131"/>
      <c r="D473" s="132"/>
      <c r="E473" s="132"/>
      <c r="F473" s="132"/>
      <c r="G473" s="132"/>
      <c r="H473" s="132"/>
      <c r="I473" s="10"/>
      <c r="J473" s="208">
        <f>J477+J488+J490+J493+J496+J507+J509+J510+J511+J513+J515+J516+J517+J518+J519+J521+J522+J523+J525+J527+J529+J531+J533+J535+J537+J539+J543+J545+J548+J552+J553+J554+J555+J556+J557+J558+J559+J560+J561+J562+J563+J572+J575+J577+J579+J585+J587</f>
        <v>1638515.3299999996</v>
      </c>
      <c r="K473" s="208">
        <f t="shared" ref="K473:O473" si="204">K477+K488+K490+K493+K496+K507+K509+K510+K511+K513+K515+K516+K517+K518+K519+K521+K522+K523+K525+K527+K529+K531+K533+K535+K537+K539+K543+K545+K548+K552+K553+K554+K555+K556+K557+K558+K559+K560+K561+K562+K563+K572+K575+K577+K579+K585+K587</f>
        <v>772973.89999999991</v>
      </c>
      <c r="L473" s="208">
        <f t="shared" si="204"/>
        <v>865541.43</v>
      </c>
      <c r="M473" s="208">
        <f t="shared" si="204"/>
        <v>1355043.43</v>
      </c>
      <c r="N473" s="208">
        <f t="shared" si="204"/>
        <v>448100</v>
      </c>
      <c r="O473" s="208">
        <f t="shared" si="204"/>
        <v>906943.43</v>
      </c>
      <c r="P473" s="208">
        <f>P477+P496+P507+P509+P510+P511+P513+P515+P516+P517+P518+P519+P521+P522+P523+P525+P527+P529+P531+P533+P535+P537+P539+P543+P545+P548+P552+P553+P554+P555+P556+P557+P558+P559+P560+P561+P562+P563+P572+P575+P577+P579+P585+P587</f>
        <v>2980886.13</v>
      </c>
      <c r="Q473" s="208">
        <f t="shared" ref="Q473:AJ473" si="205">Q477+Q496+Q507+Q509+Q510+Q511+Q513+Q515+Q516+Q517+Q518+Q519+Q521+Q522+Q523+Q525+Q527+Q529+Q531+Q533+Q535+Q537+Q539+Q543+Q545+Q548+Q552+Q553+Q554+Q555+Q556+Q557+Q558+Q559+Q560+Q561+Q562+Q563+Q572+Q575+Q577+Q579+Q585+Q587</f>
        <v>1244492.5999999999</v>
      </c>
      <c r="R473" s="208">
        <f t="shared" ref="R473:Z473" si="206">R477+R488+R490+R493+R496+R507+R509+R510+R511+R513+R515+R516+R517+R518+R519+R521+R522+R523+R525+R527+R529+R531+R533+R535+R537+R539+R543+R545+R548+R552+R553+R554+R555+R556+R557+R558+R559+R560+R561+R562+R563+R572+R575+R577+R579+R585+R587</f>
        <v>1772484.8300000003</v>
      </c>
      <c r="S473" s="208">
        <f t="shared" si="206"/>
        <v>462209.3</v>
      </c>
      <c r="T473" s="208">
        <f t="shared" si="206"/>
        <v>457587.19999999995</v>
      </c>
      <c r="U473" s="208">
        <f t="shared" si="206"/>
        <v>4622.1000000000004</v>
      </c>
      <c r="V473" s="208">
        <f t="shared" si="206"/>
        <v>905472.1</v>
      </c>
      <c r="W473" s="208">
        <f t="shared" si="206"/>
        <v>529613.9</v>
      </c>
      <c r="X473" s="208">
        <f t="shared" si="206"/>
        <v>375858.2</v>
      </c>
      <c r="Y473" s="208">
        <f t="shared" si="206"/>
        <v>1331716.7999999998</v>
      </c>
      <c r="Z473" s="208">
        <f t="shared" si="206"/>
        <v>951236.5</v>
      </c>
      <c r="AA473" s="208">
        <f t="shared" si="205"/>
        <v>380480.30000000005</v>
      </c>
      <c r="AB473" s="208">
        <f t="shared" si="205"/>
        <v>0</v>
      </c>
      <c r="AC473" s="208">
        <f t="shared" si="205"/>
        <v>0</v>
      </c>
      <c r="AD473" s="208">
        <f t="shared" si="205"/>
        <v>0</v>
      </c>
      <c r="AE473" s="242">
        <f t="shared" si="205"/>
        <v>0</v>
      </c>
      <c r="AF473" s="242">
        <f t="shared" si="205"/>
        <v>0</v>
      </c>
      <c r="AG473" s="242">
        <f t="shared" si="205"/>
        <v>0</v>
      </c>
      <c r="AH473" s="208">
        <f t="shared" si="205"/>
        <v>0</v>
      </c>
      <c r="AI473" s="208">
        <f t="shared" si="205"/>
        <v>0</v>
      </c>
      <c r="AJ473" s="215">
        <f t="shared" si="205"/>
        <v>0</v>
      </c>
    </row>
    <row r="474" spans="1:36" s="5" customFormat="1" ht="69" x14ac:dyDescent="0.2">
      <c r="A474" s="21"/>
      <c r="B474" s="108" t="s">
        <v>391</v>
      </c>
      <c r="C474" s="109"/>
      <c r="D474" s="25"/>
      <c r="E474" s="25"/>
      <c r="F474" s="25"/>
      <c r="G474" s="25"/>
      <c r="H474" s="25"/>
      <c r="I474" s="10"/>
      <c r="J474" s="208"/>
      <c r="K474" s="208"/>
      <c r="L474" s="208"/>
      <c r="M474" s="242"/>
      <c r="N474" s="242"/>
      <c r="O474" s="242"/>
      <c r="P474" s="208"/>
      <c r="Q474" s="208"/>
      <c r="R474" s="208"/>
      <c r="S474" s="208"/>
      <c r="T474" s="208"/>
      <c r="U474" s="208"/>
      <c r="V474" s="242"/>
      <c r="W474" s="242"/>
      <c r="X474" s="242"/>
      <c r="Y474" s="208"/>
      <c r="Z474" s="208"/>
      <c r="AA474" s="208"/>
      <c r="AB474" s="208"/>
      <c r="AC474" s="208"/>
      <c r="AD474" s="208"/>
      <c r="AE474" s="242"/>
      <c r="AF474" s="242"/>
      <c r="AG474" s="242"/>
      <c r="AH474" s="208"/>
      <c r="AI474" s="208"/>
      <c r="AJ474" s="209"/>
    </row>
    <row r="475" spans="1:36" s="5" customFormat="1" ht="51.75" x14ac:dyDescent="0.2">
      <c r="A475" s="21"/>
      <c r="B475" s="108" t="s">
        <v>285</v>
      </c>
      <c r="C475" s="109"/>
      <c r="D475" s="25"/>
      <c r="E475" s="25"/>
      <c r="F475" s="25"/>
      <c r="G475" s="25"/>
      <c r="H475" s="25"/>
      <c r="I475" s="10"/>
      <c r="J475" s="208"/>
      <c r="K475" s="208"/>
      <c r="L475" s="208"/>
      <c r="M475" s="242"/>
      <c r="N475" s="242"/>
      <c r="O475" s="242"/>
      <c r="P475" s="208"/>
      <c r="Q475" s="208"/>
      <c r="R475" s="208"/>
      <c r="S475" s="208"/>
      <c r="T475" s="208"/>
      <c r="U475" s="208"/>
      <c r="V475" s="242"/>
      <c r="W475" s="242"/>
      <c r="X475" s="242"/>
      <c r="Y475" s="208"/>
      <c r="Z475" s="208"/>
      <c r="AA475" s="208"/>
      <c r="AB475" s="208"/>
      <c r="AC475" s="208"/>
      <c r="AD475" s="208"/>
      <c r="AE475" s="242"/>
      <c r="AF475" s="242"/>
      <c r="AG475" s="242"/>
      <c r="AH475" s="208"/>
      <c r="AI475" s="208"/>
      <c r="AJ475" s="209"/>
    </row>
    <row r="476" spans="1:36" ht="49.5" x14ac:dyDescent="0.2">
      <c r="A476" s="19"/>
      <c r="B476" s="28" t="s">
        <v>8</v>
      </c>
      <c r="C476" s="67"/>
      <c r="D476" s="27"/>
      <c r="E476" s="27"/>
      <c r="F476" s="27"/>
      <c r="G476" s="27"/>
      <c r="H476" s="27"/>
      <c r="I476" s="10"/>
      <c r="J476" s="22"/>
      <c r="K476" s="22"/>
      <c r="L476" s="22"/>
      <c r="M476" s="223"/>
      <c r="N476" s="223"/>
      <c r="O476" s="223"/>
      <c r="P476" s="74"/>
      <c r="Q476" s="74"/>
      <c r="R476" s="74"/>
      <c r="S476" s="74"/>
      <c r="T476" s="74"/>
      <c r="U476" s="74"/>
      <c r="V476" s="224"/>
      <c r="W476" s="224"/>
      <c r="X476" s="224"/>
      <c r="Y476" s="74"/>
      <c r="Z476" s="74"/>
      <c r="AA476" s="74"/>
      <c r="AB476" s="74"/>
      <c r="AC476" s="74"/>
      <c r="AD476" s="74"/>
      <c r="AE476" s="224"/>
      <c r="AF476" s="224"/>
      <c r="AG476" s="224"/>
      <c r="AH476" s="74"/>
      <c r="AI476" s="74"/>
      <c r="AJ476" s="183"/>
    </row>
    <row r="477" spans="1:36" s="96" customFormat="1" ht="101.25" customHeight="1" x14ac:dyDescent="0.2">
      <c r="A477" s="267" t="s">
        <v>722</v>
      </c>
      <c r="B477" s="103" t="s">
        <v>650</v>
      </c>
      <c r="C477" s="134"/>
      <c r="D477" s="14" t="s">
        <v>327</v>
      </c>
      <c r="E477" s="14" t="s">
        <v>333</v>
      </c>
      <c r="F477" s="14" t="s">
        <v>333</v>
      </c>
      <c r="G477" s="14" t="s">
        <v>334</v>
      </c>
      <c r="H477" s="14" t="s">
        <v>335</v>
      </c>
      <c r="I477" s="10"/>
      <c r="J477" s="16">
        <f>J479+J481+J488+J490+J493</f>
        <v>109801</v>
      </c>
      <c r="K477" s="16">
        <f t="shared" ref="K477:AJ477" si="207">K479+K481+K488+K490+K493</f>
        <v>108703</v>
      </c>
      <c r="L477" s="16">
        <f t="shared" si="207"/>
        <v>1098</v>
      </c>
      <c r="M477" s="222">
        <f t="shared" si="207"/>
        <v>0</v>
      </c>
      <c r="N477" s="222">
        <f t="shared" si="207"/>
        <v>0</v>
      </c>
      <c r="O477" s="222">
        <f t="shared" si="207"/>
        <v>0</v>
      </c>
      <c r="P477" s="16">
        <f t="shared" si="207"/>
        <v>109801</v>
      </c>
      <c r="Q477" s="16">
        <f t="shared" si="207"/>
        <v>144667.6</v>
      </c>
      <c r="R477" s="16">
        <f t="shared" si="207"/>
        <v>1098</v>
      </c>
      <c r="S477" s="16">
        <f t="shared" si="207"/>
        <v>36327.9</v>
      </c>
      <c r="T477" s="16">
        <f t="shared" si="207"/>
        <v>35964.6</v>
      </c>
      <c r="U477" s="16">
        <f t="shared" si="207"/>
        <v>363.3</v>
      </c>
      <c r="V477" s="222">
        <f t="shared" si="207"/>
        <v>0</v>
      </c>
      <c r="W477" s="222">
        <f t="shared" si="207"/>
        <v>0</v>
      </c>
      <c r="X477" s="222">
        <f t="shared" si="207"/>
        <v>0</v>
      </c>
      <c r="Y477" s="16">
        <f t="shared" si="207"/>
        <v>363.3</v>
      </c>
      <c r="Z477" s="16">
        <f t="shared" si="207"/>
        <v>0</v>
      </c>
      <c r="AA477" s="16">
        <f t="shared" si="207"/>
        <v>363.3</v>
      </c>
      <c r="AB477" s="16">
        <f t="shared" si="207"/>
        <v>0</v>
      </c>
      <c r="AC477" s="16">
        <f t="shared" si="207"/>
        <v>0</v>
      </c>
      <c r="AD477" s="16">
        <f t="shared" si="207"/>
        <v>0</v>
      </c>
      <c r="AE477" s="222">
        <f t="shared" si="207"/>
        <v>0</v>
      </c>
      <c r="AF477" s="222">
        <f t="shared" si="207"/>
        <v>0</v>
      </c>
      <c r="AG477" s="222">
        <f t="shared" si="207"/>
        <v>0</v>
      </c>
      <c r="AH477" s="16">
        <f t="shared" si="207"/>
        <v>0</v>
      </c>
      <c r="AI477" s="16">
        <f t="shared" si="207"/>
        <v>0</v>
      </c>
      <c r="AJ477" s="17">
        <f t="shared" si="207"/>
        <v>0</v>
      </c>
    </row>
    <row r="478" spans="1:36" s="3" customFormat="1" ht="20.25" x14ac:dyDescent="0.2">
      <c r="A478" s="63"/>
      <c r="B478" s="135" t="s">
        <v>1</v>
      </c>
      <c r="C478" s="103"/>
      <c r="D478" s="63"/>
      <c r="E478" s="63"/>
      <c r="F478" s="63"/>
      <c r="G478" s="63"/>
      <c r="H478" s="63"/>
      <c r="I478" s="10"/>
      <c r="J478" s="182"/>
      <c r="K478" s="182"/>
      <c r="L478" s="182"/>
      <c r="M478" s="226"/>
      <c r="N478" s="224"/>
      <c r="O478" s="226"/>
      <c r="P478" s="182"/>
      <c r="Q478" s="182"/>
      <c r="R478" s="182"/>
      <c r="S478" s="182"/>
      <c r="T478" s="182"/>
      <c r="U478" s="182"/>
      <c r="V478" s="226"/>
      <c r="W478" s="226"/>
      <c r="X478" s="226"/>
      <c r="Y478" s="182"/>
      <c r="Z478" s="182"/>
      <c r="AA478" s="182"/>
      <c r="AB478" s="182"/>
      <c r="AC478" s="182"/>
      <c r="AD478" s="182"/>
      <c r="AE478" s="226"/>
      <c r="AF478" s="226"/>
      <c r="AG478" s="226"/>
      <c r="AH478" s="182"/>
      <c r="AI478" s="182"/>
      <c r="AJ478" s="186"/>
    </row>
    <row r="479" spans="1:36" s="96" customFormat="1" ht="67.5" customHeight="1" x14ac:dyDescent="0.2">
      <c r="A479" s="14"/>
      <c r="B479" s="136" t="s">
        <v>651</v>
      </c>
      <c r="C479" s="134"/>
      <c r="D479" s="14" t="s">
        <v>327</v>
      </c>
      <c r="E479" s="14" t="s">
        <v>333</v>
      </c>
      <c r="F479" s="14" t="s">
        <v>333</v>
      </c>
      <c r="G479" s="14" t="s">
        <v>485</v>
      </c>
      <c r="H479" s="14" t="s">
        <v>335</v>
      </c>
      <c r="I479" s="10">
        <v>2023</v>
      </c>
      <c r="J479" s="16">
        <f t="shared" ref="J479:AJ479" si="208">J480</f>
        <v>29671.200000000001</v>
      </c>
      <c r="K479" s="16">
        <f t="shared" si="208"/>
        <v>29374.5</v>
      </c>
      <c r="L479" s="16">
        <f t="shared" si="208"/>
        <v>296.7</v>
      </c>
      <c r="M479" s="222">
        <f t="shared" si="208"/>
        <v>0</v>
      </c>
      <c r="N479" s="222">
        <f t="shared" si="208"/>
        <v>0</v>
      </c>
      <c r="O479" s="222">
        <f t="shared" si="208"/>
        <v>0</v>
      </c>
      <c r="P479" s="16">
        <f t="shared" si="208"/>
        <v>29671.200000000001</v>
      </c>
      <c r="Q479" s="16">
        <f t="shared" si="208"/>
        <v>29374.5</v>
      </c>
      <c r="R479" s="16">
        <f t="shared" si="208"/>
        <v>296.7</v>
      </c>
      <c r="S479" s="16">
        <f t="shared" si="208"/>
        <v>0</v>
      </c>
      <c r="T479" s="16">
        <f t="shared" si="208"/>
        <v>0</v>
      </c>
      <c r="U479" s="16">
        <f t="shared" si="208"/>
        <v>0</v>
      </c>
      <c r="V479" s="222">
        <f t="shared" si="208"/>
        <v>0</v>
      </c>
      <c r="W479" s="222">
        <f t="shared" si="208"/>
        <v>0</v>
      </c>
      <c r="X479" s="222">
        <f t="shared" si="208"/>
        <v>0</v>
      </c>
      <c r="Y479" s="16">
        <f t="shared" si="208"/>
        <v>0</v>
      </c>
      <c r="Z479" s="16">
        <f t="shared" si="208"/>
        <v>0</v>
      </c>
      <c r="AA479" s="16">
        <f t="shared" si="208"/>
        <v>0</v>
      </c>
      <c r="AB479" s="16">
        <f t="shared" si="208"/>
        <v>0</v>
      </c>
      <c r="AC479" s="16">
        <f t="shared" si="208"/>
        <v>0</v>
      </c>
      <c r="AD479" s="16">
        <f t="shared" si="208"/>
        <v>0</v>
      </c>
      <c r="AE479" s="222">
        <f t="shared" si="208"/>
        <v>0</v>
      </c>
      <c r="AF479" s="222">
        <f t="shared" si="208"/>
        <v>0</v>
      </c>
      <c r="AG479" s="222">
        <f t="shared" si="208"/>
        <v>0</v>
      </c>
      <c r="AH479" s="16">
        <f t="shared" si="208"/>
        <v>0</v>
      </c>
      <c r="AI479" s="16">
        <f t="shared" si="208"/>
        <v>0</v>
      </c>
      <c r="AJ479" s="17">
        <f t="shared" si="208"/>
        <v>0</v>
      </c>
    </row>
    <row r="480" spans="1:36" s="3" customFormat="1" ht="20.25" x14ac:dyDescent="0.2">
      <c r="A480" s="63"/>
      <c r="B480" s="137" t="s">
        <v>652</v>
      </c>
      <c r="C480" s="103"/>
      <c r="D480" s="63"/>
      <c r="E480" s="63"/>
      <c r="F480" s="63"/>
      <c r="G480" s="63"/>
      <c r="H480" s="63"/>
      <c r="I480" s="10"/>
      <c r="J480" s="182">
        <f>K480+L480</f>
        <v>29671.200000000001</v>
      </c>
      <c r="K480" s="182">
        <v>29374.5</v>
      </c>
      <c r="L480" s="182">
        <v>296.7</v>
      </c>
      <c r="M480" s="226"/>
      <c r="N480" s="224"/>
      <c r="O480" s="226"/>
      <c r="P480" s="182">
        <f>Q480+R480</f>
        <v>29671.200000000001</v>
      </c>
      <c r="Q480" s="182">
        <f>K480+N480</f>
        <v>29374.5</v>
      </c>
      <c r="R480" s="182">
        <f>L480+O480</f>
        <v>296.7</v>
      </c>
      <c r="S480" s="182"/>
      <c r="T480" s="182"/>
      <c r="U480" s="182"/>
      <c r="V480" s="226"/>
      <c r="W480" s="226"/>
      <c r="X480" s="226"/>
      <c r="Y480" s="182"/>
      <c r="Z480" s="182"/>
      <c r="AA480" s="182"/>
      <c r="AB480" s="182"/>
      <c r="AC480" s="182"/>
      <c r="AD480" s="182"/>
      <c r="AE480" s="226"/>
      <c r="AF480" s="226"/>
      <c r="AG480" s="226"/>
      <c r="AH480" s="182"/>
      <c r="AI480" s="182"/>
      <c r="AJ480" s="186"/>
    </row>
    <row r="481" spans="1:36" s="96" customFormat="1" ht="50.25" customHeight="1" x14ac:dyDescent="0.2">
      <c r="A481" s="14"/>
      <c r="B481" s="136" t="s">
        <v>946</v>
      </c>
      <c r="C481" s="134"/>
      <c r="D481" s="14" t="s">
        <v>327</v>
      </c>
      <c r="E481" s="14" t="s">
        <v>333</v>
      </c>
      <c r="F481" s="14" t="s">
        <v>333</v>
      </c>
      <c r="G481" s="14" t="s">
        <v>334</v>
      </c>
      <c r="H481" s="14" t="s">
        <v>335</v>
      </c>
      <c r="I481" s="10" t="s">
        <v>412</v>
      </c>
      <c r="J481" s="16">
        <f t="shared" ref="J481:P481" si="209">J482+J483</f>
        <v>67457.2</v>
      </c>
      <c r="K481" s="16">
        <f t="shared" si="209"/>
        <v>66782.600000000006</v>
      </c>
      <c r="L481" s="16">
        <f t="shared" si="209"/>
        <v>674.6</v>
      </c>
      <c r="M481" s="222">
        <f t="shared" si="209"/>
        <v>0</v>
      </c>
      <c r="N481" s="222">
        <f t="shared" si="209"/>
        <v>0</v>
      </c>
      <c r="O481" s="222">
        <f t="shared" si="209"/>
        <v>0</v>
      </c>
      <c r="P481" s="222">
        <f t="shared" si="209"/>
        <v>67457.2</v>
      </c>
      <c r="Q481" s="273">
        <f t="shared" ref="Q481:AJ481" si="210">Q482+Q483</f>
        <v>102747.19999999998</v>
      </c>
      <c r="R481" s="222">
        <f t="shared" si="210"/>
        <v>674.6</v>
      </c>
      <c r="S481" s="222">
        <f t="shared" si="210"/>
        <v>36327.9</v>
      </c>
      <c r="T481" s="222">
        <f t="shared" si="210"/>
        <v>35964.6</v>
      </c>
      <c r="U481" s="222">
        <f t="shared" si="210"/>
        <v>363.3</v>
      </c>
      <c r="V481" s="222">
        <f t="shared" si="210"/>
        <v>0</v>
      </c>
      <c r="W481" s="222">
        <f t="shared" si="210"/>
        <v>0</v>
      </c>
      <c r="X481" s="222">
        <f t="shared" si="210"/>
        <v>0</v>
      </c>
      <c r="Y481" s="222">
        <f t="shared" si="210"/>
        <v>363.3</v>
      </c>
      <c r="Z481" s="273">
        <f t="shared" si="210"/>
        <v>0</v>
      </c>
      <c r="AA481" s="222">
        <f t="shared" si="210"/>
        <v>363.3</v>
      </c>
      <c r="AB481" s="16">
        <f t="shared" si="210"/>
        <v>0</v>
      </c>
      <c r="AC481" s="16">
        <f t="shared" si="210"/>
        <v>0</v>
      </c>
      <c r="AD481" s="16">
        <f t="shared" si="210"/>
        <v>0</v>
      </c>
      <c r="AE481" s="222">
        <f t="shared" si="210"/>
        <v>0</v>
      </c>
      <c r="AF481" s="222">
        <f t="shared" si="210"/>
        <v>0</v>
      </c>
      <c r="AG481" s="222">
        <f t="shared" si="210"/>
        <v>0</v>
      </c>
      <c r="AH481" s="16">
        <f t="shared" si="210"/>
        <v>0</v>
      </c>
      <c r="AI481" s="16">
        <f t="shared" si="210"/>
        <v>0</v>
      </c>
      <c r="AJ481" s="17">
        <f t="shared" si="210"/>
        <v>0</v>
      </c>
    </row>
    <row r="482" spans="1:36" s="3" customFormat="1" ht="169.5" customHeight="1" x14ac:dyDescent="0.2">
      <c r="A482" s="63"/>
      <c r="B482" s="137" t="s">
        <v>912</v>
      </c>
      <c r="C482" s="103"/>
      <c r="D482" s="63"/>
      <c r="E482" s="63"/>
      <c r="F482" s="63"/>
      <c r="G482" s="63"/>
      <c r="H482" s="63"/>
      <c r="I482" s="10">
        <v>2023</v>
      </c>
      <c r="J482" s="182">
        <f>K482+L482</f>
        <v>27059.5</v>
      </c>
      <c r="K482" s="182">
        <v>26788.9</v>
      </c>
      <c r="L482" s="182">
        <v>270.60000000000002</v>
      </c>
      <c r="M482" s="226"/>
      <c r="N482" s="224"/>
      <c r="O482" s="226"/>
      <c r="P482" s="182">
        <f>Q482+R482</f>
        <v>27059.5</v>
      </c>
      <c r="Q482" s="182">
        <f>K482+N482</f>
        <v>26788.9</v>
      </c>
      <c r="R482" s="182">
        <f>L482+O482</f>
        <v>270.60000000000002</v>
      </c>
      <c r="S482" s="182"/>
      <c r="T482" s="182"/>
      <c r="U482" s="182"/>
      <c r="V482" s="226"/>
      <c r="W482" s="226"/>
      <c r="X482" s="226"/>
      <c r="Y482" s="182"/>
      <c r="Z482" s="182"/>
      <c r="AA482" s="182"/>
      <c r="AB482" s="182"/>
      <c r="AC482" s="182"/>
      <c r="AD482" s="182"/>
      <c r="AE482" s="226"/>
      <c r="AF482" s="226"/>
      <c r="AG482" s="226"/>
      <c r="AH482" s="182"/>
      <c r="AI482" s="182"/>
      <c r="AJ482" s="186"/>
    </row>
    <row r="483" spans="1:36" s="3" customFormat="1" ht="222" customHeight="1" x14ac:dyDescent="0.2">
      <c r="A483" s="63"/>
      <c r="B483" s="137" t="s">
        <v>913</v>
      </c>
      <c r="C483" s="103"/>
      <c r="D483" s="63"/>
      <c r="E483" s="63"/>
      <c r="F483" s="63"/>
      <c r="G483" s="63"/>
      <c r="H483" s="63"/>
      <c r="I483" s="10" t="s">
        <v>411</v>
      </c>
      <c r="J483" s="182">
        <v>40397.699999999997</v>
      </c>
      <c r="K483" s="182">
        <f>K485+K486+K487</f>
        <v>39993.699999999997</v>
      </c>
      <c r="L483" s="182">
        <v>404</v>
      </c>
      <c r="M483" s="226"/>
      <c r="N483" s="224"/>
      <c r="O483" s="226"/>
      <c r="P483" s="182">
        <v>40397.699999999997</v>
      </c>
      <c r="Q483" s="217">
        <f>Q485+Q486+Q487</f>
        <v>75958.299999999988</v>
      </c>
      <c r="R483" s="182">
        <v>404</v>
      </c>
      <c r="S483" s="182">
        <f>S485+S486+S487</f>
        <v>36327.9</v>
      </c>
      <c r="T483" s="182">
        <f>T485+T486+T487</f>
        <v>35964.6</v>
      </c>
      <c r="U483" s="182">
        <f>U485+U486+U487</f>
        <v>363.3</v>
      </c>
      <c r="V483" s="226"/>
      <c r="W483" s="226"/>
      <c r="X483" s="226"/>
      <c r="Y483" s="182">
        <f>Y485+Y486+Y487</f>
        <v>363.3</v>
      </c>
      <c r="Z483" s="182">
        <f>Z485+Z486+Z487</f>
        <v>0</v>
      </c>
      <c r="AA483" s="182">
        <f>AA485+AA486+AA487</f>
        <v>363.3</v>
      </c>
      <c r="AB483" s="182"/>
      <c r="AC483" s="182"/>
      <c r="AD483" s="182"/>
      <c r="AE483" s="226"/>
      <c r="AF483" s="226"/>
      <c r="AG483" s="226"/>
      <c r="AH483" s="182"/>
      <c r="AI483" s="182"/>
      <c r="AJ483" s="186"/>
    </row>
    <row r="484" spans="1:36" s="3" customFormat="1" ht="20.25" x14ac:dyDescent="0.2">
      <c r="A484" s="63"/>
      <c r="B484" s="137" t="s">
        <v>1</v>
      </c>
      <c r="C484" s="103"/>
      <c r="D484" s="63"/>
      <c r="E484" s="63"/>
      <c r="F484" s="63"/>
      <c r="G484" s="63"/>
      <c r="H484" s="63"/>
      <c r="I484" s="10"/>
      <c r="J484" s="182"/>
      <c r="K484" s="182"/>
      <c r="L484" s="182"/>
      <c r="M484" s="226"/>
      <c r="N484" s="224"/>
      <c r="O484" s="226"/>
      <c r="P484" s="182"/>
      <c r="Q484" s="182"/>
      <c r="R484" s="182"/>
      <c r="S484" s="182"/>
      <c r="T484" s="182"/>
      <c r="U484" s="182"/>
      <c r="V484" s="226"/>
      <c r="W484" s="226"/>
      <c r="X484" s="226"/>
      <c r="Y484" s="182"/>
      <c r="Z484" s="182"/>
      <c r="AA484" s="182"/>
      <c r="AB484" s="182"/>
      <c r="AC484" s="182"/>
      <c r="AD484" s="182"/>
      <c r="AE484" s="226"/>
      <c r="AF484" s="226"/>
      <c r="AG484" s="226"/>
      <c r="AH484" s="182"/>
      <c r="AI484" s="182"/>
      <c r="AJ484" s="186"/>
    </row>
    <row r="485" spans="1:36" s="3" customFormat="1" ht="20.25" x14ac:dyDescent="0.2">
      <c r="A485" s="63"/>
      <c r="B485" s="137" t="s">
        <v>653</v>
      </c>
      <c r="C485" s="103"/>
      <c r="D485" s="63"/>
      <c r="E485" s="63"/>
      <c r="F485" s="63"/>
      <c r="G485" s="63"/>
      <c r="H485" s="63"/>
      <c r="I485" s="10"/>
      <c r="J485" s="182">
        <f>K485+L485</f>
        <v>6814.3</v>
      </c>
      <c r="K485" s="182">
        <v>6746.2</v>
      </c>
      <c r="L485" s="182">
        <v>68.099999999999994</v>
      </c>
      <c r="M485" s="226"/>
      <c r="N485" s="224"/>
      <c r="O485" s="226"/>
      <c r="P485" s="182">
        <f>Q485+R485</f>
        <v>6814.3</v>
      </c>
      <c r="Q485" s="182">
        <f>K485+N485</f>
        <v>6746.2</v>
      </c>
      <c r="R485" s="182">
        <f>L485+O485</f>
        <v>68.099999999999994</v>
      </c>
      <c r="S485" s="182"/>
      <c r="T485" s="182"/>
      <c r="U485" s="182"/>
      <c r="V485" s="226"/>
      <c r="W485" s="226"/>
      <c r="X485" s="226"/>
      <c r="Y485" s="182"/>
      <c r="Z485" s="182"/>
      <c r="AA485" s="182"/>
      <c r="AB485" s="182"/>
      <c r="AC485" s="182"/>
      <c r="AD485" s="182"/>
      <c r="AE485" s="226"/>
      <c r="AF485" s="226"/>
      <c r="AG485" s="226"/>
      <c r="AH485" s="182"/>
      <c r="AI485" s="182"/>
      <c r="AJ485" s="186"/>
    </row>
    <row r="486" spans="1:36" s="3" customFormat="1" ht="16.5" customHeight="1" x14ac:dyDescent="0.2">
      <c r="A486" s="63"/>
      <c r="B486" s="137" t="s">
        <v>654</v>
      </c>
      <c r="C486" s="103"/>
      <c r="D486" s="63"/>
      <c r="E486" s="63"/>
      <c r="F486" s="63"/>
      <c r="G486" s="63"/>
      <c r="H486" s="63"/>
      <c r="I486" s="10"/>
      <c r="J486" s="182">
        <f>K486+L486</f>
        <v>33583.300000000003</v>
      </c>
      <c r="K486" s="182">
        <v>33247.5</v>
      </c>
      <c r="L486" s="182">
        <v>335.8</v>
      </c>
      <c r="M486" s="226">
        <f>N486+O486</f>
        <v>20251.7</v>
      </c>
      <c r="N486" s="224">
        <v>20049.2</v>
      </c>
      <c r="O486" s="226">
        <v>202.5</v>
      </c>
      <c r="P486" s="182">
        <f>Q486+R486</f>
        <v>53835</v>
      </c>
      <c r="Q486" s="217">
        <f>K486+N486</f>
        <v>53296.7</v>
      </c>
      <c r="R486" s="182">
        <f>L486+O486</f>
        <v>538.29999999999995</v>
      </c>
      <c r="S486" s="182">
        <f>T486+U486</f>
        <v>20251.7</v>
      </c>
      <c r="T486" s="182">
        <v>20049.2</v>
      </c>
      <c r="U486" s="182">
        <v>202.5</v>
      </c>
      <c r="V486" s="226">
        <f>W486+X486</f>
        <v>-20049.2</v>
      </c>
      <c r="W486" s="226">
        <v>-20049.2</v>
      </c>
      <c r="X486" s="226">
        <v>0</v>
      </c>
      <c r="Y486" s="182">
        <f>Z486+AA486</f>
        <v>202.5</v>
      </c>
      <c r="Z486" s="217">
        <f>T486+W486</f>
        <v>0</v>
      </c>
      <c r="AA486" s="182">
        <f>U486+X486</f>
        <v>202.5</v>
      </c>
      <c r="AB486" s="182"/>
      <c r="AC486" s="182"/>
      <c r="AD486" s="182"/>
      <c r="AE486" s="226"/>
      <c r="AF486" s="226"/>
      <c r="AG486" s="226"/>
      <c r="AH486" s="182"/>
      <c r="AI486" s="182"/>
      <c r="AJ486" s="186"/>
    </row>
    <row r="487" spans="1:36" s="3" customFormat="1" ht="20.25" x14ac:dyDescent="0.2">
      <c r="A487" s="63"/>
      <c r="B487" s="137" t="s">
        <v>655</v>
      </c>
      <c r="C487" s="103"/>
      <c r="D487" s="63"/>
      <c r="E487" s="63"/>
      <c r="F487" s="63"/>
      <c r="G487" s="63"/>
      <c r="H487" s="63"/>
      <c r="I487" s="10"/>
      <c r="J487" s="182"/>
      <c r="K487" s="182"/>
      <c r="L487" s="182"/>
      <c r="M487" s="226">
        <f>N487+O487</f>
        <v>16076.199999999999</v>
      </c>
      <c r="N487" s="224">
        <v>15915.4</v>
      </c>
      <c r="O487" s="226">
        <v>160.80000000000001</v>
      </c>
      <c r="P487" s="182">
        <f>J487+M487</f>
        <v>16076.199999999999</v>
      </c>
      <c r="Q487" s="217">
        <f t="shared" ref="Q487:R487" si="211">K487+N487</f>
        <v>15915.4</v>
      </c>
      <c r="R487" s="182">
        <f t="shared" si="211"/>
        <v>160.80000000000001</v>
      </c>
      <c r="S487" s="182">
        <f>T487+U487</f>
        <v>16076.199999999999</v>
      </c>
      <c r="T487" s="182">
        <v>15915.4</v>
      </c>
      <c r="U487" s="182">
        <v>160.80000000000001</v>
      </c>
      <c r="V487" s="226">
        <f>W487+X487</f>
        <v>-15915.4</v>
      </c>
      <c r="W487" s="226">
        <v>-15915.4</v>
      </c>
      <c r="X487" s="226">
        <v>0</v>
      </c>
      <c r="Y487" s="182">
        <f>Z487+AA487</f>
        <v>160.80000000000001</v>
      </c>
      <c r="Z487" s="217">
        <f>T487+W487</f>
        <v>0</v>
      </c>
      <c r="AA487" s="182">
        <f>U487+X487</f>
        <v>160.80000000000001</v>
      </c>
      <c r="AB487" s="182"/>
      <c r="AC487" s="182"/>
      <c r="AD487" s="182"/>
      <c r="AE487" s="226"/>
      <c r="AF487" s="226"/>
      <c r="AG487" s="226"/>
      <c r="AH487" s="182"/>
      <c r="AI487" s="182"/>
      <c r="AJ487" s="186"/>
    </row>
    <row r="488" spans="1:36" s="96" customFormat="1" ht="68.25" customHeight="1" x14ac:dyDescent="0.2">
      <c r="A488" s="14"/>
      <c r="B488" s="136" t="s">
        <v>914</v>
      </c>
      <c r="C488" s="134"/>
      <c r="D488" s="14" t="s">
        <v>327</v>
      </c>
      <c r="E488" s="14" t="s">
        <v>333</v>
      </c>
      <c r="F488" s="14" t="s">
        <v>333</v>
      </c>
      <c r="G488" s="14" t="s">
        <v>334</v>
      </c>
      <c r="H488" s="14" t="s">
        <v>335</v>
      </c>
      <c r="I488" s="10">
        <v>2023</v>
      </c>
      <c r="J488" s="16">
        <f>J489</f>
        <v>1920.9</v>
      </c>
      <c r="K488" s="16">
        <f t="shared" ref="K488:AJ488" si="212">K489</f>
        <v>1901.7</v>
      </c>
      <c r="L488" s="16">
        <f t="shared" si="212"/>
        <v>19.2</v>
      </c>
      <c r="M488" s="222">
        <f t="shared" si="212"/>
        <v>0</v>
      </c>
      <c r="N488" s="222">
        <f t="shared" si="212"/>
        <v>0</v>
      </c>
      <c r="O488" s="222">
        <f t="shared" si="212"/>
        <v>0</v>
      </c>
      <c r="P488" s="16">
        <f>P489</f>
        <v>1920.9</v>
      </c>
      <c r="Q488" s="16">
        <f>Q489</f>
        <v>1901.7</v>
      </c>
      <c r="R488" s="16">
        <f>R489</f>
        <v>19.2</v>
      </c>
      <c r="S488" s="16">
        <f t="shared" si="212"/>
        <v>0</v>
      </c>
      <c r="T488" s="16">
        <f t="shared" si="212"/>
        <v>0</v>
      </c>
      <c r="U488" s="16">
        <f t="shared" si="212"/>
        <v>0</v>
      </c>
      <c r="V488" s="222">
        <f t="shared" si="212"/>
        <v>0</v>
      </c>
      <c r="W488" s="222">
        <f t="shared" si="212"/>
        <v>0</v>
      </c>
      <c r="X488" s="222">
        <f t="shared" si="212"/>
        <v>0</v>
      </c>
      <c r="Y488" s="16">
        <f t="shared" si="212"/>
        <v>0</v>
      </c>
      <c r="Z488" s="16">
        <f t="shared" si="212"/>
        <v>0</v>
      </c>
      <c r="AA488" s="16">
        <f t="shared" si="212"/>
        <v>0</v>
      </c>
      <c r="AB488" s="16">
        <f t="shared" si="212"/>
        <v>0</v>
      </c>
      <c r="AC488" s="16">
        <f t="shared" si="212"/>
        <v>0</v>
      </c>
      <c r="AD488" s="16">
        <f t="shared" si="212"/>
        <v>0</v>
      </c>
      <c r="AE488" s="222">
        <f t="shared" si="212"/>
        <v>0</v>
      </c>
      <c r="AF488" s="222">
        <f t="shared" si="212"/>
        <v>0</v>
      </c>
      <c r="AG488" s="222">
        <f t="shared" si="212"/>
        <v>0</v>
      </c>
      <c r="AH488" s="16">
        <f t="shared" si="212"/>
        <v>0</v>
      </c>
      <c r="AI488" s="16">
        <f t="shared" si="212"/>
        <v>0</v>
      </c>
      <c r="AJ488" s="17">
        <f t="shared" si="212"/>
        <v>0</v>
      </c>
    </row>
    <row r="489" spans="1:36" s="3" customFormat="1" ht="20.25" customHeight="1" x14ac:dyDescent="0.2">
      <c r="A489" s="63"/>
      <c r="B489" s="137" t="s">
        <v>652</v>
      </c>
      <c r="C489" s="103"/>
      <c r="D489" s="63"/>
      <c r="E489" s="63"/>
      <c r="F489" s="63"/>
      <c r="G489" s="63"/>
      <c r="H489" s="63"/>
      <c r="I489" s="10">
        <v>2023</v>
      </c>
      <c r="J489" s="182">
        <f>K489+L489</f>
        <v>1920.9</v>
      </c>
      <c r="K489" s="182">
        <v>1901.7</v>
      </c>
      <c r="L489" s="182">
        <v>19.2</v>
      </c>
      <c r="M489" s="226"/>
      <c r="N489" s="224"/>
      <c r="O489" s="226"/>
      <c r="P489" s="182">
        <f>Q489+R489</f>
        <v>1920.9</v>
      </c>
      <c r="Q489" s="182">
        <f>K489+N489</f>
        <v>1901.7</v>
      </c>
      <c r="R489" s="182">
        <f>L489+O489</f>
        <v>19.2</v>
      </c>
      <c r="S489" s="182"/>
      <c r="T489" s="182"/>
      <c r="U489" s="182"/>
      <c r="V489" s="226"/>
      <c r="W489" s="226"/>
      <c r="X489" s="226"/>
      <c r="Y489" s="182"/>
      <c r="Z489" s="182"/>
      <c r="AA489" s="182"/>
      <c r="AB489" s="182"/>
      <c r="AC489" s="182"/>
      <c r="AD489" s="182"/>
      <c r="AE489" s="226"/>
      <c r="AF489" s="226"/>
      <c r="AG489" s="226"/>
      <c r="AH489" s="182"/>
      <c r="AI489" s="182"/>
      <c r="AJ489" s="186"/>
    </row>
    <row r="490" spans="1:36" s="96" customFormat="1" ht="67.5" customHeight="1" x14ac:dyDescent="0.2">
      <c r="A490" s="14"/>
      <c r="B490" s="136" t="s">
        <v>915</v>
      </c>
      <c r="C490" s="134"/>
      <c r="D490" s="14" t="s">
        <v>327</v>
      </c>
      <c r="E490" s="14" t="s">
        <v>333</v>
      </c>
      <c r="F490" s="14" t="s">
        <v>333</v>
      </c>
      <c r="G490" s="14" t="s">
        <v>334</v>
      </c>
      <c r="H490" s="14" t="s">
        <v>335</v>
      </c>
      <c r="I490" s="10">
        <v>2023</v>
      </c>
      <c r="J490" s="16">
        <f t="shared" ref="J490:R490" si="213">J491+J492</f>
        <v>6512.1</v>
      </c>
      <c r="K490" s="16">
        <f t="shared" si="213"/>
        <v>6447</v>
      </c>
      <c r="L490" s="16">
        <f t="shared" si="213"/>
        <v>65.099999999999994</v>
      </c>
      <c r="M490" s="222">
        <f t="shared" si="213"/>
        <v>0</v>
      </c>
      <c r="N490" s="222">
        <f t="shared" si="213"/>
        <v>0</v>
      </c>
      <c r="O490" s="222">
        <f t="shared" si="213"/>
        <v>0</v>
      </c>
      <c r="P490" s="16">
        <f t="shared" si="213"/>
        <v>6512.1</v>
      </c>
      <c r="Q490" s="16">
        <f t="shared" si="213"/>
        <v>6447</v>
      </c>
      <c r="R490" s="16">
        <f t="shared" si="213"/>
        <v>65.099999999999994</v>
      </c>
      <c r="S490" s="16">
        <f t="shared" ref="S490:AJ490" si="214">S491+S492</f>
        <v>0</v>
      </c>
      <c r="T490" s="16">
        <f t="shared" si="214"/>
        <v>0</v>
      </c>
      <c r="U490" s="16">
        <f t="shared" si="214"/>
        <v>0</v>
      </c>
      <c r="V490" s="222">
        <f t="shared" si="214"/>
        <v>0</v>
      </c>
      <c r="W490" s="222">
        <f t="shared" si="214"/>
        <v>0</v>
      </c>
      <c r="X490" s="222">
        <f t="shared" si="214"/>
        <v>0</v>
      </c>
      <c r="Y490" s="16">
        <f t="shared" si="214"/>
        <v>0</v>
      </c>
      <c r="Z490" s="16">
        <f t="shared" si="214"/>
        <v>0</v>
      </c>
      <c r="AA490" s="16">
        <f t="shared" si="214"/>
        <v>0</v>
      </c>
      <c r="AB490" s="16">
        <f t="shared" si="214"/>
        <v>0</v>
      </c>
      <c r="AC490" s="16">
        <f t="shared" si="214"/>
        <v>0</v>
      </c>
      <c r="AD490" s="16">
        <f t="shared" si="214"/>
        <v>0</v>
      </c>
      <c r="AE490" s="222">
        <f t="shared" si="214"/>
        <v>0</v>
      </c>
      <c r="AF490" s="222">
        <f t="shared" si="214"/>
        <v>0</v>
      </c>
      <c r="AG490" s="222">
        <f t="shared" si="214"/>
        <v>0</v>
      </c>
      <c r="AH490" s="16">
        <f t="shared" si="214"/>
        <v>0</v>
      </c>
      <c r="AI490" s="16">
        <f t="shared" si="214"/>
        <v>0</v>
      </c>
      <c r="AJ490" s="17">
        <f t="shared" si="214"/>
        <v>0</v>
      </c>
    </row>
    <row r="491" spans="1:36" s="3" customFormat="1" ht="20.25" x14ac:dyDescent="0.2">
      <c r="A491" s="63"/>
      <c r="B491" s="138" t="s">
        <v>386</v>
      </c>
      <c r="C491" s="103"/>
      <c r="D491" s="63"/>
      <c r="E491" s="63"/>
      <c r="F491" s="63"/>
      <c r="G491" s="63"/>
      <c r="H491" s="63"/>
      <c r="I491" s="10">
        <v>2023</v>
      </c>
      <c r="J491" s="182">
        <f>K491+L491</f>
        <v>3012.4</v>
      </c>
      <c r="K491" s="182">
        <v>2982.3</v>
      </c>
      <c r="L491" s="182">
        <v>30.1</v>
      </c>
      <c r="M491" s="226"/>
      <c r="N491" s="224"/>
      <c r="O491" s="226"/>
      <c r="P491" s="182">
        <f>Q491+R491</f>
        <v>3012.4</v>
      </c>
      <c r="Q491" s="182">
        <f>K491+N491</f>
        <v>2982.3</v>
      </c>
      <c r="R491" s="182">
        <f>L491+O491</f>
        <v>30.1</v>
      </c>
      <c r="S491" s="182"/>
      <c r="T491" s="182"/>
      <c r="U491" s="182"/>
      <c r="V491" s="226"/>
      <c r="W491" s="226"/>
      <c r="X491" s="226"/>
      <c r="Y491" s="182"/>
      <c r="Z491" s="182"/>
      <c r="AA491" s="182"/>
      <c r="AB491" s="182"/>
      <c r="AC491" s="182"/>
      <c r="AD491" s="182"/>
      <c r="AE491" s="226"/>
      <c r="AF491" s="226"/>
      <c r="AG491" s="226"/>
      <c r="AH491" s="182"/>
      <c r="AI491" s="182"/>
      <c r="AJ491" s="186"/>
    </row>
    <row r="492" spans="1:36" s="3" customFormat="1" ht="20.25" x14ac:dyDescent="0.2">
      <c r="A492" s="63"/>
      <c r="B492" s="139" t="s">
        <v>387</v>
      </c>
      <c r="C492" s="103"/>
      <c r="D492" s="63"/>
      <c r="E492" s="63"/>
      <c r="F492" s="63"/>
      <c r="G492" s="63"/>
      <c r="H492" s="63"/>
      <c r="I492" s="10"/>
      <c r="J492" s="182">
        <f>K492+L492</f>
        <v>3499.7</v>
      </c>
      <c r="K492" s="182">
        <v>3464.7</v>
      </c>
      <c r="L492" s="182">
        <v>35</v>
      </c>
      <c r="M492" s="226"/>
      <c r="N492" s="224"/>
      <c r="O492" s="226"/>
      <c r="P492" s="182">
        <f>Q492+R492</f>
        <v>3499.7</v>
      </c>
      <c r="Q492" s="182">
        <f>K492+N492</f>
        <v>3464.7</v>
      </c>
      <c r="R492" s="182">
        <f>L492+O492</f>
        <v>35</v>
      </c>
      <c r="S492" s="182"/>
      <c r="T492" s="182"/>
      <c r="U492" s="182"/>
      <c r="V492" s="226"/>
      <c r="W492" s="226"/>
      <c r="X492" s="226"/>
      <c r="Y492" s="182"/>
      <c r="Z492" s="182"/>
      <c r="AA492" s="182"/>
      <c r="AB492" s="182"/>
      <c r="AC492" s="182"/>
      <c r="AD492" s="182"/>
      <c r="AE492" s="226"/>
      <c r="AF492" s="226"/>
      <c r="AG492" s="226"/>
      <c r="AH492" s="182"/>
      <c r="AI492" s="182"/>
      <c r="AJ492" s="186"/>
    </row>
    <row r="493" spans="1:36" s="96" customFormat="1" ht="49.5" x14ac:dyDescent="0.2">
      <c r="A493" s="14"/>
      <c r="B493" s="136" t="s">
        <v>916</v>
      </c>
      <c r="C493" s="134"/>
      <c r="D493" s="14" t="s">
        <v>327</v>
      </c>
      <c r="E493" s="14" t="s">
        <v>333</v>
      </c>
      <c r="F493" s="14" t="s">
        <v>333</v>
      </c>
      <c r="G493" s="14" t="s">
        <v>334</v>
      </c>
      <c r="H493" s="14" t="s">
        <v>335</v>
      </c>
      <c r="I493" s="10">
        <v>2023</v>
      </c>
      <c r="J493" s="16">
        <f t="shared" ref="J493:P493" si="215">J494+J495</f>
        <v>4239.6000000000004</v>
      </c>
      <c r="K493" s="16">
        <f t="shared" si="215"/>
        <v>4197.2</v>
      </c>
      <c r="L493" s="16">
        <f t="shared" si="215"/>
        <v>42.4</v>
      </c>
      <c r="M493" s="222">
        <f t="shared" si="215"/>
        <v>0</v>
      </c>
      <c r="N493" s="222">
        <f t="shared" si="215"/>
        <v>0</v>
      </c>
      <c r="O493" s="222">
        <f t="shared" si="215"/>
        <v>0</v>
      </c>
      <c r="P493" s="16">
        <f t="shared" si="215"/>
        <v>4239.6000000000004</v>
      </c>
      <c r="Q493" s="16">
        <f t="shared" ref="Q493:AJ493" si="216">Q494+Q495</f>
        <v>4197.2</v>
      </c>
      <c r="R493" s="16">
        <f t="shared" si="216"/>
        <v>42.4</v>
      </c>
      <c r="S493" s="16">
        <f t="shared" si="216"/>
        <v>0</v>
      </c>
      <c r="T493" s="16">
        <f t="shared" si="216"/>
        <v>0</v>
      </c>
      <c r="U493" s="16">
        <f t="shared" si="216"/>
        <v>0</v>
      </c>
      <c r="V493" s="222">
        <f t="shared" si="216"/>
        <v>0</v>
      </c>
      <c r="W493" s="222">
        <f t="shared" si="216"/>
        <v>0</v>
      </c>
      <c r="X493" s="222">
        <f t="shared" si="216"/>
        <v>0</v>
      </c>
      <c r="Y493" s="16">
        <f t="shared" si="216"/>
        <v>0</v>
      </c>
      <c r="Z493" s="16">
        <f t="shared" si="216"/>
        <v>0</v>
      </c>
      <c r="AA493" s="16">
        <f t="shared" si="216"/>
        <v>0</v>
      </c>
      <c r="AB493" s="16">
        <f t="shared" si="216"/>
        <v>0</v>
      </c>
      <c r="AC493" s="16">
        <f t="shared" si="216"/>
        <v>0</v>
      </c>
      <c r="AD493" s="16">
        <f t="shared" si="216"/>
        <v>0</v>
      </c>
      <c r="AE493" s="222">
        <f t="shared" si="216"/>
        <v>0</v>
      </c>
      <c r="AF493" s="222">
        <f t="shared" si="216"/>
        <v>0</v>
      </c>
      <c r="AG493" s="222">
        <f t="shared" si="216"/>
        <v>0</v>
      </c>
      <c r="AH493" s="16">
        <f t="shared" si="216"/>
        <v>0</v>
      </c>
      <c r="AI493" s="16">
        <f t="shared" si="216"/>
        <v>0</v>
      </c>
      <c r="AJ493" s="17">
        <f t="shared" si="216"/>
        <v>0</v>
      </c>
    </row>
    <row r="494" spans="1:36" s="3" customFormat="1" ht="33" x14ac:dyDescent="0.2">
      <c r="A494" s="63"/>
      <c r="B494" s="137" t="s">
        <v>388</v>
      </c>
      <c r="C494" s="103"/>
      <c r="D494" s="63"/>
      <c r="E494" s="63"/>
      <c r="F494" s="63"/>
      <c r="G494" s="63"/>
      <c r="H494" s="63"/>
      <c r="I494" s="10">
        <v>2023</v>
      </c>
      <c r="J494" s="182">
        <f>K494+L494</f>
        <v>895.4</v>
      </c>
      <c r="K494" s="182">
        <v>886.4</v>
      </c>
      <c r="L494" s="182">
        <v>9</v>
      </c>
      <c r="M494" s="226"/>
      <c r="N494" s="224"/>
      <c r="O494" s="226"/>
      <c r="P494" s="182">
        <f>Q494+R494</f>
        <v>895.4</v>
      </c>
      <c r="Q494" s="182">
        <f>K494+N494</f>
        <v>886.4</v>
      </c>
      <c r="R494" s="182">
        <f>L494+O494</f>
        <v>9</v>
      </c>
      <c r="S494" s="182"/>
      <c r="T494" s="182"/>
      <c r="U494" s="182"/>
      <c r="V494" s="226"/>
      <c r="W494" s="226"/>
      <c r="X494" s="226"/>
      <c r="Y494" s="182"/>
      <c r="Z494" s="182"/>
      <c r="AA494" s="182"/>
      <c r="AB494" s="182"/>
      <c r="AC494" s="182"/>
      <c r="AD494" s="182"/>
      <c r="AE494" s="226"/>
      <c r="AF494" s="226"/>
      <c r="AG494" s="226"/>
      <c r="AH494" s="182"/>
      <c r="AI494" s="182"/>
      <c r="AJ494" s="186"/>
    </row>
    <row r="495" spans="1:36" s="3" customFormat="1" ht="49.5" x14ac:dyDescent="0.2">
      <c r="A495" s="63"/>
      <c r="B495" s="137" t="s">
        <v>702</v>
      </c>
      <c r="C495" s="103"/>
      <c r="D495" s="63"/>
      <c r="E495" s="63"/>
      <c r="F495" s="63"/>
      <c r="G495" s="63"/>
      <c r="H495" s="63"/>
      <c r="I495" s="10">
        <v>2023</v>
      </c>
      <c r="J495" s="182">
        <f>K495+L495</f>
        <v>3344.2000000000003</v>
      </c>
      <c r="K495" s="182">
        <v>3310.8</v>
      </c>
      <c r="L495" s="182">
        <v>33.4</v>
      </c>
      <c r="M495" s="226"/>
      <c r="N495" s="224"/>
      <c r="O495" s="226"/>
      <c r="P495" s="182">
        <f>Q495+R495</f>
        <v>3344.2000000000003</v>
      </c>
      <c r="Q495" s="182">
        <f>K495+N495</f>
        <v>3310.8</v>
      </c>
      <c r="R495" s="182">
        <f>L495+O495</f>
        <v>33.4</v>
      </c>
      <c r="S495" s="182"/>
      <c r="T495" s="182"/>
      <c r="U495" s="182"/>
      <c r="V495" s="226"/>
      <c r="W495" s="226"/>
      <c r="X495" s="226"/>
      <c r="Y495" s="182"/>
      <c r="Z495" s="182"/>
      <c r="AA495" s="182"/>
      <c r="AB495" s="182"/>
      <c r="AC495" s="182"/>
      <c r="AD495" s="182"/>
      <c r="AE495" s="226"/>
      <c r="AF495" s="226"/>
      <c r="AG495" s="226"/>
      <c r="AH495" s="182"/>
      <c r="AI495" s="182"/>
      <c r="AJ495" s="186"/>
    </row>
    <row r="496" spans="1:36" s="96" customFormat="1" ht="52.5" customHeight="1" x14ac:dyDescent="0.2">
      <c r="A496" s="14"/>
      <c r="B496" s="140" t="s">
        <v>762</v>
      </c>
      <c r="C496" s="134"/>
      <c r="D496" s="14"/>
      <c r="E496" s="14"/>
      <c r="F496" s="14"/>
      <c r="G496" s="14"/>
      <c r="H496" s="14"/>
      <c r="I496" s="10"/>
      <c r="J496" s="16">
        <f t="shared" ref="J496:O496" si="217">J498+J500+J502</f>
        <v>20564.199999999997</v>
      </c>
      <c r="K496" s="16">
        <f t="shared" si="217"/>
        <v>20358.599999999999</v>
      </c>
      <c r="L496" s="16">
        <f t="shared" si="217"/>
        <v>205.6</v>
      </c>
      <c r="M496" s="222">
        <f t="shared" si="217"/>
        <v>0</v>
      </c>
      <c r="N496" s="222">
        <f t="shared" si="217"/>
        <v>0</v>
      </c>
      <c r="O496" s="222">
        <f t="shared" si="217"/>
        <v>0</v>
      </c>
      <c r="P496" s="16">
        <f t="shared" ref="P496:AJ496" si="218">P498+P500++P502</f>
        <v>20564.199999999997</v>
      </c>
      <c r="Q496" s="16">
        <f t="shared" si="218"/>
        <v>20358.599999999999</v>
      </c>
      <c r="R496" s="16">
        <f t="shared" si="218"/>
        <v>205.6</v>
      </c>
      <c r="S496" s="16">
        <f t="shared" ref="S496:X496" si="219">S498+S500+S502</f>
        <v>0</v>
      </c>
      <c r="T496" s="16">
        <f t="shared" si="219"/>
        <v>0</v>
      </c>
      <c r="U496" s="16">
        <f t="shared" si="219"/>
        <v>0</v>
      </c>
      <c r="V496" s="222">
        <f t="shared" si="219"/>
        <v>0</v>
      </c>
      <c r="W496" s="222">
        <f t="shared" si="219"/>
        <v>0</v>
      </c>
      <c r="X496" s="222">
        <f t="shared" si="219"/>
        <v>0</v>
      </c>
      <c r="Y496" s="16">
        <f t="shared" si="218"/>
        <v>0</v>
      </c>
      <c r="Z496" s="16">
        <f t="shared" si="218"/>
        <v>0</v>
      </c>
      <c r="AA496" s="16">
        <f t="shared" si="218"/>
        <v>0</v>
      </c>
      <c r="AB496" s="16">
        <f t="shared" ref="AB496:AG496" si="220">AB498+AB500+AB502</f>
        <v>0</v>
      </c>
      <c r="AC496" s="16">
        <f t="shared" si="220"/>
        <v>0</v>
      </c>
      <c r="AD496" s="16">
        <f t="shared" si="220"/>
        <v>0</v>
      </c>
      <c r="AE496" s="222">
        <f t="shared" si="220"/>
        <v>0</v>
      </c>
      <c r="AF496" s="222">
        <f t="shared" si="220"/>
        <v>0</v>
      </c>
      <c r="AG496" s="222">
        <f t="shared" si="220"/>
        <v>0</v>
      </c>
      <c r="AH496" s="16">
        <f t="shared" si="218"/>
        <v>0</v>
      </c>
      <c r="AI496" s="16">
        <f t="shared" si="218"/>
        <v>0</v>
      </c>
      <c r="AJ496" s="17">
        <f t="shared" si="218"/>
        <v>0</v>
      </c>
    </row>
    <row r="497" spans="1:36" ht="33" x14ac:dyDescent="0.2">
      <c r="A497" s="19"/>
      <c r="B497" s="28" t="s">
        <v>599</v>
      </c>
      <c r="C497" s="67"/>
      <c r="D497" s="27"/>
      <c r="E497" s="27"/>
      <c r="F497" s="27"/>
      <c r="G497" s="27"/>
      <c r="H497" s="27"/>
      <c r="I497" s="10"/>
      <c r="J497" s="22"/>
      <c r="K497" s="22"/>
      <c r="L497" s="22"/>
      <c r="M497" s="223"/>
      <c r="N497" s="223"/>
      <c r="O497" s="223"/>
      <c r="P497" s="74"/>
      <c r="Q497" s="74"/>
      <c r="R497" s="74"/>
      <c r="S497" s="74"/>
      <c r="T497" s="74"/>
      <c r="U497" s="74"/>
      <c r="V497" s="224"/>
      <c r="W497" s="224"/>
      <c r="X497" s="224"/>
      <c r="Y497" s="74"/>
      <c r="Z497" s="74"/>
      <c r="AA497" s="74"/>
      <c r="AB497" s="74"/>
      <c r="AC497" s="74"/>
      <c r="AD497" s="74"/>
      <c r="AE497" s="224"/>
      <c r="AF497" s="224"/>
      <c r="AG497" s="224"/>
      <c r="AH497" s="74"/>
      <c r="AI497" s="74"/>
      <c r="AJ497" s="183"/>
    </row>
    <row r="498" spans="1:36" s="3" customFormat="1" ht="68.25" customHeight="1" x14ac:dyDescent="0.2">
      <c r="A498" s="267" t="s">
        <v>723</v>
      </c>
      <c r="B498" s="103" t="s">
        <v>793</v>
      </c>
      <c r="C498" s="103"/>
      <c r="D498" s="63" t="s">
        <v>327</v>
      </c>
      <c r="E498" s="63" t="s">
        <v>333</v>
      </c>
      <c r="F498" s="63" t="s">
        <v>329</v>
      </c>
      <c r="G498" s="63" t="s">
        <v>485</v>
      </c>
      <c r="H498" s="63" t="s">
        <v>335</v>
      </c>
      <c r="I498" s="10">
        <v>2023</v>
      </c>
      <c r="J498" s="182">
        <f>K498+L498</f>
        <v>750.3</v>
      </c>
      <c r="K498" s="182">
        <v>742.8</v>
      </c>
      <c r="L498" s="182">
        <v>7.5</v>
      </c>
      <c r="M498" s="226"/>
      <c r="N498" s="226"/>
      <c r="O498" s="226"/>
      <c r="P498" s="182">
        <f>Q498+R498</f>
        <v>750.3</v>
      </c>
      <c r="Q498" s="182">
        <f>K498+N498</f>
        <v>742.8</v>
      </c>
      <c r="R498" s="182">
        <f>L498+O498</f>
        <v>7.5</v>
      </c>
      <c r="S498" s="182"/>
      <c r="T498" s="182"/>
      <c r="U498" s="182"/>
      <c r="V498" s="226"/>
      <c r="W498" s="226"/>
      <c r="X498" s="226"/>
      <c r="Y498" s="182"/>
      <c r="Z498" s="182"/>
      <c r="AA498" s="182"/>
      <c r="AB498" s="182"/>
      <c r="AC498" s="182"/>
      <c r="AD498" s="182"/>
      <c r="AE498" s="226"/>
      <c r="AF498" s="226"/>
      <c r="AG498" s="226"/>
      <c r="AH498" s="182"/>
      <c r="AI498" s="182"/>
      <c r="AJ498" s="186"/>
    </row>
    <row r="499" spans="1:36" ht="33" x14ac:dyDescent="0.2">
      <c r="A499" s="19"/>
      <c r="B499" s="28" t="s">
        <v>598</v>
      </c>
      <c r="C499" s="67"/>
      <c r="D499" s="27"/>
      <c r="E499" s="27"/>
      <c r="F499" s="27"/>
      <c r="G499" s="27"/>
      <c r="H499" s="27"/>
      <c r="I499" s="10"/>
      <c r="J499" s="22"/>
      <c r="K499" s="22"/>
      <c r="L499" s="22"/>
      <c r="M499" s="223"/>
      <c r="N499" s="223"/>
      <c r="O499" s="223"/>
      <c r="P499" s="74"/>
      <c r="Q499" s="74"/>
      <c r="R499" s="74"/>
      <c r="S499" s="74"/>
      <c r="T499" s="74"/>
      <c r="U499" s="74"/>
      <c r="V499" s="224"/>
      <c r="W499" s="224"/>
      <c r="X499" s="224"/>
      <c r="Y499" s="74"/>
      <c r="Z499" s="74"/>
      <c r="AA499" s="74"/>
      <c r="AB499" s="74"/>
      <c r="AC499" s="74"/>
      <c r="AD499" s="74"/>
      <c r="AE499" s="224"/>
      <c r="AF499" s="224"/>
      <c r="AG499" s="224"/>
      <c r="AH499" s="74"/>
      <c r="AI499" s="74"/>
      <c r="AJ499" s="183"/>
    </row>
    <row r="500" spans="1:36" s="3" customFormat="1" ht="66" x14ac:dyDescent="0.2">
      <c r="A500" s="267" t="s">
        <v>724</v>
      </c>
      <c r="B500" s="103" t="s">
        <v>917</v>
      </c>
      <c r="C500" s="103"/>
      <c r="D500" s="63" t="s">
        <v>327</v>
      </c>
      <c r="E500" s="63" t="s">
        <v>333</v>
      </c>
      <c r="F500" s="63" t="s">
        <v>329</v>
      </c>
      <c r="G500" s="63" t="s">
        <v>485</v>
      </c>
      <c r="H500" s="63" t="s">
        <v>335</v>
      </c>
      <c r="I500" s="10">
        <v>2023</v>
      </c>
      <c r="J500" s="182">
        <f>K500+L500</f>
        <v>9829.4</v>
      </c>
      <c r="K500" s="182">
        <v>9731.1</v>
      </c>
      <c r="L500" s="182">
        <v>98.3</v>
      </c>
      <c r="M500" s="226"/>
      <c r="N500" s="226"/>
      <c r="O500" s="226"/>
      <c r="P500" s="182">
        <f>Q500+R500</f>
        <v>9829.4</v>
      </c>
      <c r="Q500" s="182">
        <f>K500+N500</f>
        <v>9731.1</v>
      </c>
      <c r="R500" s="182">
        <f>L500+O500</f>
        <v>98.3</v>
      </c>
      <c r="S500" s="182"/>
      <c r="T500" s="182"/>
      <c r="U500" s="182"/>
      <c r="V500" s="226"/>
      <c r="W500" s="226"/>
      <c r="X500" s="226"/>
      <c r="Y500" s="182"/>
      <c r="Z500" s="182"/>
      <c r="AA500" s="182"/>
      <c r="AB500" s="182"/>
      <c r="AC500" s="182"/>
      <c r="AD500" s="182"/>
      <c r="AE500" s="226"/>
      <c r="AF500" s="226"/>
      <c r="AG500" s="226"/>
      <c r="AH500" s="182"/>
      <c r="AI500" s="182"/>
      <c r="AJ500" s="186"/>
    </row>
    <row r="501" spans="1:36" ht="33" x14ac:dyDescent="0.2">
      <c r="A501" s="19"/>
      <c r="B501" s="28" t="s">
        <v>601</v>
      </c>
      <c r="C501" s="67"/>
      <c r="D501" s="27"/>
      <c r="E501" s="27"/>
      <c r="F501" s="27"/>
      <c r="G501" s="27"/>
      <c r="H501" s="27"/>
      <c r="I501" s="10"/>
      <c r="J501" s="22"/>
      <c r="K501" s="22"/>
      <c r="L501" s="22"/>
      <c r="M501" s="223"/>
      <c r="N501" s="223"/>
      <c r="O501" s="223"/>
      <c r="P501" s="74"/>
      <c r="Q501" s="74"/>
      <c r="R501" s="74"/>
      <c r="S501" s="74"/>
      <c r="T501" s="74"/>
      <c r="U501" s="74"/>
      <c r="V501" s="224"/>
      <c r="W501" s="224"/>
      <c r="X501" s="224"/>
      <c r="Y501" s="74"/>
      <c r="Z501" s="74"/>
      <c r="AA501" s="74"/>
      <c r="AB501" s="74"/>
      <c r="AC501" s="74"/>
      <c r="AD501" s="74"/>
      <c r="AE501" s="224"/>
      <c r="AF501" s="224"/>
      <c r="AG501" s="224"/>
      <c r="AH501" s="74"/>
      <c r="AI501" s="74"/>
      <c r="AJ501" s="183"/>
    </row>
    <row r="502" spans="1:36" s="3" customFormat="1" ht="66" customHeight="1" x14ac:dyDescent="0.2">
      <c r="A502" s="267" t="s">
        <v>725</v>
      </c>
      <c r="B502" s="103" t="s">
        <v>918</v>
      </c>
      <c r="C502" s="103"/>
      <c r="D502" s="63" t="s">
        <v>327</v>
      </c>
      <c r="E502" s="63" t="s">
        <v>333</v>
      </c>
      <c r="F502" s="63" t="s">
        <v>329</v>
      </c>
      <c r="G502" s="63" t="s">
        <v>485</v>
      </c>
      <c r="H502" s="63" t="s">
        <v>335</v>
      </c>
      <c r="I502" s="10">
        <v>2023</v>
      </c>
      <c r="J502" s="182">
        <f>K502+L502</f>
        <v>9984.5</v>
      </c>
      <c r="K502" s="182">
        <v>9884.7000000000007</v>
      </c>
      <c r="L502" s="182">
        <v>99.8</v>
      </c>
      <c r="M502" s="226"/>
      <c r="N502" s="226"/>
      <c r="O502" s="226"/>
      <c r="P502" s="182">
        <f>Q502+R502</f>
        <v>9984.5</v>
      </c>
      <c r="Q502" s="182">
        <f>K502+N502</f>
        <v>9884.7000000000007</v>
      </c>
      <c r="R502" s="182">
        <f>L502+O502</f>
        <v>99.8</v>
      </c>
      <c r="S502" s="182"/>
      <c r="T502" s="182"/>
      <c r="U502" s="182"/>
      <c r="V502" s="226"/>
      <c r="W502" s="226"/>
      <c r="X502" s="226"/>
      <c r="Y502" s="182"/>
      <c r="Z502" s="182"/>
      <c r="AA502" s="182"/>
      <c r="AB502" s="182"/>
      <c r="AC502" s="182"/>
      <c r="AD502" s="182"/>
      <c r="AE502" s="226"/>
      <c r="AF502" s="226"/>
      <c r="AG502" s="226"/>
      <c r="AH502" s="182"/>
      <c r="AI502" s="182"/>
      <c r="AJ502" s="186"/>
    </row>
    <row r="503" spans="1:36" ht="53.25" customHeight="1" x14ac:dyDescent="0.2">
      <c r="A503" s="19"/>
      <c r="B503" s="108" t="s">
        <v>274</v>
      </c>
      <c r="C503" s="109"/>
      <c r="D503" s="25"/>
      <c r="E503" s="25"/>
      <c r="F503" s="25"/>
      <c r="G503" s="25"/>
      <c r="H503" s="25"/>
      <c r="I503" s="10"/>
      <c r="J503" s="22"/>
      <c r="K503" s="22"/>
      <c r="L503" s="22"/>
      <c r="M503" s="223"/>
      <c r="N503" s="223"/>
      <c r="O503" s="223"/>
      <c r="P503" s="22"/>
      <c r="Q503" s="22"/>
      <c r="R503" s="22"/>
      <c r="S503" s="22"/>
      <c r="T503" s="22"/>
      <c r="U503" s="22"/>
      <c r="V503" s="223"/>
      <c r="W503" s="223"/>
      <c r="X503" s="223"/>
      <c r="Y503" s="22"/>
      <c r="Z503" s="22"/>
      <c r="AA503" s="22"/>
      <c r="AB503" s="22"/>
      <c r="AC503" s="22"/>
      <c r="AD503" s="22"/>
      <c r="AE503" s="223"/>
      <c r="AF503" s="223"/>
      <c r="AG503" s="223"/>
      <c r="AH503" s="22"/>
      <c r="AI503" s="22"/>
      <c r="AJ503" s="23"/>
    </row>
    <row r="504" spans="1:36" s="3" customFormat="1" ht="85.5" customHeight="1" x14ac:dyDescent="0.2">
      <c r="A504" s="63"/>
      <c r="B504" s="108" t="s">
        <v>287</v>
      </c>
      <c r="C504" s="109"/>
      <c r="D504" s="25"/>
      <c r="E504" s="25"/>
      <c r="F504" s="25"/>
      <c r="G504" s="25"/>
      <c r="H504" s="25"/>
      <c r="I504" s="10"/>
      <c r="J504" s="182"/>
      <c r="K504" s="182"/>
      <c r="L504" s="182"/>
      <c r="M504" s="226"/>
      <c r="N504" s="226"/>
      <c r="O504" s="226"/>
      <c r="P504" s="182"/>
      <c r="Q504" s="182"/>
      <c r="R504" s="182"/>
      <c r="S504" s="182"/>
      <c r="T504" s="182"/>
      <c r="U504" s="182"/>
      <c r="V504" s="226"/>
      <c r="W504" s="226"/>
      <c r="X504" s="226"/>
      <c r="Y504" s="182"/>
      <c r="Z504" s="182"/>
      <c r="AA504" s="182"/>
      <c r="AB504" s="182"/>
      <c r="AC504" s="182"/>
      <c r="AD504" s="182"/>
      <c r="AE504" s="226"/>
      <c r="AF504" s="226"/>
      <c r="AG504" s="226"/>
      <c r="AH504" s="182"/>
      <c r="AI504" s="182"/>
      <c r="AJ504" s="186"/>
    </row>
    <row r="505" spans="1:36" ht="49.5" x14ac:dyDescent="0.2">
      <c r="A505" s="19"/>
      <c r="B505" s="28" t="s">
        <v>8</v>
      </c>
      <c r="C505" s="67"/>
      <c r="D505" s="27"/>
      <c r="E505" s="27"/>
      <c r="F505" s="27"/>
      <c r="G505" s="27"/>
      <c r="H505" s="27"/>
      <c r="I505" s="10"/>
      <c r="J505" s="22"/>
      <c r="K505" s="22"/>
      <c r="L505" s="22"/>
      <c r="M505" s="223"/>
      <c r="N505" s="223"/>
      <c r="O505" s="223"/>
      <c r="P505" s="74"/>
      <c r="Q505" s="74"/>
      <c r="R505" s="74"/>
      <c r="S505" s="74"/>
      <c r="T505" s="74"/>
      <c r="U505" s="74"/>
      <c r="V505" s="224"/>
      <c r="W505" s="224"/>
      <c r="X505" s="224"/>
      <c r="Y505" s="74"/>
      <c r="Z505" s="74"/>
      <c r="AA505" s="74"/>
      <c r="AB505" s="74"/>
      <c r="AC505" s="74"/>
      <c r="AD505" s="74"/>
      <c r="AE505" s="224"/>
      <c r="AF505" s="224"/>
      <c r="AG505" s="224"/>
      <c r="AH505" s="74"/>
      <c r="AI505" s="74"/>
      <c r="AJ505" s="183"/>
    </row>
    <row r="506" spans="1:36" ht="33" x14ac:dyDescent="0.2">
      <c r="A506" s="19"/>
      <c r="B506" s="28" t="s">
        <v>602</v>
      </c>
      <c r="C506" s="67"/>
      <c r="D506" s="27"/>
      <c r="E506" s="27"/>
      <c r="F506" s="27"/>
      <c r="G506" s="27"/>
      <c r="H506" s="27"/>
      <c r="I506" s="10"/>
      <c r="J506" s="22"/>
      <c r="K506" s="22"/>
      <c r="L506" s="22"/>
      <c r="M506" s="223"/>
      <c r="N506" s="223"/>
      <c r="O506" s="223"/>
      <c r="P506" s="74"/>
      <c r="Q506" s="74"/>
      <c r="R506" s="74"/>
      <c r="S506" s="74"/>
      <c r="T506" s="74"/>
      <c r="U506" s="74"/>
      <c r="V506" s="224"/>
      <c r="W506" s="224"/>
      <c r="X506" s="224"/>
      <c r="Y506" s="74"/>
      <c r="Z506" s="74"/>
      <c r="AA506" s="74"/>
      <c r="AB506" s="74"/>
      <c r="AC506" s="74"/>
      <c r="AD506" s="74"/>
      <c r="AE506" s="224"/>
      <c r="AF506" s="224"/>
      <c r="AG506" s="224"/>
      <c r="AH506" s="74"/>
      <c r="AI506" s="74"/>
      <c r="AJ506" s="183"/>
    </row>
    <row r="507" spans="1:36" s="94" customFormat="1" ht="33" x14ac:dyDescent="0.2">
      <c r="A507" s="267" t="s">
        <v>726</v>
      </c>
      <c r="B507" s="141" t="s">
        <v>832</v>
      </c>
      <c r="C507" s="142"/>
      <c r="D507" s="63" t="s">
        <v>327</v>
      </c>
      <c r="E507" s="63" t="s">
        <v>333</v>
      </c>
      <c r="F507" s="63" t="s">
        <v>329</v>
      </c>
      <c r="G507" s="63" t="s">
        <v>375</v>
      </c>
      <c r="H507" s="63" t="s">
        <v>335</v>
      </c>
      <c r="I507" s="10">
        <v>2023</v>
      </c>
      <c r="J507" s="182">
        <f>K507+L507</f>
        <v>44232</v>
      </c>
      <c r="K507" s="182">
        <v>0</v>
      </c>
      <c r="L507" s="182">
        <v>44232</v>
      </c>
      <c r="M507" s="226">
        <f>N507+O507</f>
        <v>-1998.7</v>
      </c>
      <c r="N507" s="226">
        <v>0</v>
      </c>
      <c r="O507" s="226">
        <v>-1998.7</v>
      </c>
      <c r="P507" s="182">
        <f>Q507+R507</f>
        <v>42233.3</v>
      </c>
      <c r="Q507" s="182">
        <f>K507+N507</f>
        <v>0</v>
      </c>
      <c r="R507" s="182">
        <f>L507+O507</f>
        <v>42233.3</v>
      </c>
      <c r="S507" s="182"/>
      <c r="T507" s="182"/>
      <c r="U507" s="182"/>
      <c r="V507" s="226"/>
      <c r="W507" s="226"/>
      <c r="X507" s="226"/>
      <c r="Y507" s="182"/>
      <c r="Z507" s="182"/>
      <c r="AA507" s="182"/>
      <c r="AB507" s="182"/>
      <c r="AC507" s="182"/>
      <c r="AD507" s="182"/>
      <c r="AE507" s="226"/>
      <c r="AF507" s="226"/>
      <c r="AG507" s="226"/>
      <c r="AH507" s="182"/>
      <c r="AI507" s="182"/>
      <c r="AJ507" s="186"/>
    </row>
    <row r="508" spans="1:36" s="94" customFormat="1" ht="33" x14ac:dyDescent="0.2">
      <c r="A508" s="63"/>
      <c r="B508" s="28" t="s">
        <v>599</v>
      </c>
      <c r="C508" s="142"/>
      <c r="D508" s="63"/>
      <c r="E508" s="63"/>
      <c r="F508" s="63"/>
      <c r="G508" s="63"/>
      <c r="H508" s="63"/>
      <c r="I508" s="10"/>
      <c r="J508" s="182"/>
      <c r="K508" s="182"/>
      <c r="L508" s="182"/>
      <c r="M508" s="226"/>
      <c r="N508" s="226"/>
      <c r="O508" s="226"/>
      <c r="P508" s="182"/>
      <c r="Q508" s="182"/>
      <c r="R508" s="182"/>
      <c r="S508" s="182"/>
      <c r="T508" s="182"/>
      <c r="U508" s="182"/>
      <c r="V508" s="226"/>
      <c r="W508" s="226"/>
      <c r="X508" s="226"/>
      <c r="Y508" s="182"/>
      <c r="Z508" s="182"/>
      <c r="AA508" s="182"/>
      <c r="AB508" s="182"/>
      <c r="AC508" s="182"/>
      <c r="AD508" s="182"/>
      <c r="AE508" s="226"/>
      <c r="AF508" s="226"/>
      <c r="AG508" s="226"/>
      <c r="AH508" s="182"/>
      <c r="AI508" s="182"/>
      <c r="AJ508" s="186"/>
    </row>
    <row r="509" spans="1:36" s="94" customFormat="1" ht="66.75" customHeight="1" x14ac:dyDescent="0.2">
      <c r="A509" s="267" t="s">
        <v>727</v>
      </c>
      <c r="B509" s="72" t="s">
        <v>656</v>
      </c>
      <c r="C509" s="142"/>
      <c r="D509" s="63" t="s">
        <v>327</v>
      </c>
      <c r="E509" s="63" t="s">
        <v>333</v>
      </c>
      <c r="F509" s="63" t="s">
        <v>329</v>
      </c>
      <c r="G509" s="63" t="s">
        <v>657</v>
      </c>
      <c r="H509" s="63" t="s">
        <v>335</v>
      </c>
      <c r="I509" s="10" t="s">
        <v>411</v>
      </c>
      <c r="J509" s="182"/>
      <c r="K509" s="182"/>
      <c r="L509" s="182"/>
      <c r="M509" s="226">
        <f>N509+O509</f>
        <v>129515.8</v>
      </c>
      <c r="N509" s="226">
        <v>0</v>
      </c>
      <c r="O509" s="226">
        <v>129515.8</v>
      </c>
      <c r="P509" s="182">
        <f>Q509+R509</f>
        <v>129515.8</v>
      </c>
      <c r="Q509" s="182">
        <f t="shared" ref="Q509:R511" si="221">K509+N509</f>
        <v>0</v>
      </c>
      <c r="R509" s="182">
        <f t="shared" si="221"/>
        <v>129515.8</v>
      </c>
      <c r="S509" s="182"/>
      <c r="T509" s="182"/>
      <c r="U509" s="182"/>
      <c r="V509" s="226">
        <f>W509+X509</f>
        <v>129515.8</v>
      </c>
      <c r="W509" s="226">
        <v>0</v>
      </c>
      <c r="X509" s="226">
        <v>129515.8</v>
      </c>
      <c r="Y509" s="182">
        <f>Z509+AA509</f>
        <v>129515.8</v>
      </c>
      <c r="Z509" s="182">
        <f>T509+W509</f>
        <v>0</v>
      </c>
      <c r="AA509" s="182">
        <f>U509+X509</f>
        <v>129515.8</v>
      </c>
      <c r="AB509" s="182"/>
      <c r="AC509" s="182"/>
      <c r="AD509" s="182"/>
      <c r="AE509" s="226"/>
      <c r="AF509" s="226"/>
      <c r="AG509" s="226"/>
      <c r="AH509" s="182"/>
      <c r="AI509" s="182"/>
      <c r="AJ509" s="186"/>
    </row>
    <row r="510" spans="1:36" s="94" customFormat="1" ht="49.5" x14ac:dyDescent="0.2">
      <c r="A510" s="267" t="s">
        <v>728</v>
      </c>
      <c r="B510" s="72" t="s">
        <v>837</v>
      </c>
      <c r="C510" s="142"/>
      <c r="D510" s="63" t="s">
        <v>327</v>
      </c>
      <c r="E510" s="63" t="s">
        <v>333</v>
      </c>
      <c r="F510" s="63" t="s">
        <v>329</v>
      </c>
      <c r="G510" s="63" t="s">
        <v>657</v>
      </c>
      <c r="H510" s="63" t="s">
        <v>335</v>
      </c>
      <c r="I510" s="10">
        <v>2023</v>
      </c>
      <c r="J510" s="182"/>
      <c r="K510" s="182"/>
      <c r="L510" s="182"/>
      <c r="M510" s="226">
        <f>N510+O510</f>
        <v>4949.6000000000004</v>
      </c>
      <c r="N510" s="226">
        <v>0</v>
      </c>
      <c r="O510" s="226">
        <v>4949.6000000000004</v>
      </c>
      <c r="P510" s="182">
        <f t="shared" ref="P510:P511" si="222">Q510+R510</f>
        <v>4949.6000000000004</v>
      </c>
      <c r="Q510" s="182">
        <f t="shared" si="221"/>
        <v>0</v>
      </c>
      <c r="R510" s="182">
        <f t="shared" si="221"/>
        <v>4949.6000000000004</v>
      </c>
      <c r="S510" s="182"/>
      <c r="T510" s="182"/>
      <c r="U510" s="182"/>
      <c r="V510" s="226"/>
      <c r="W510" s="226"/>
      <c r="X510" s="226"/>
      <c r="Y510" s="182"/>
      <c r="Z510" s="182"/>
      <c r="AA510" s="182"/>
      <c r="AB510" s="182"/>
      <c r="AC510" s="182"/>
      <c r="AD510" s="182"/>
      <c r="AE510" s="226"/>
      <c r="AF510" s="226"/>
      <c r="AG510" s="226"/>
      <c r="AH510" s="182"/>
      <c r="AI510" s="182"/>
      <c r="AJ510" s="186"/>
    </row>
    <row r="511" spans="1:36" s="94" customFormat="1" ht="49.5" x14ac:dyDescent="0.2">
      <c r="A511" s="267" t="s">
        <v>729</v>
      </c>
      <c r="B511" s="72" t="s">
        <v>658</v>
      </c>
      <c r="C511" s="142"/>
      <c r="D511" s="63" t="s">
        <v>327</v>
      </c>
      <c r="E511" s="63" t="s">
        <v>333</v>
      </c>
      <c r="F511" s="63" t="s">
        <v>329</v>
      </c>
      <c r="G511" s="63" t="s">
        <v>657</v>
      </c>
      <c r="H511" s="63" t="s">
        <v>335</v>
      </c>
      <c r="I511" s="10">
        <v>2023</v>
      </c>
      <c r="J511" s="182"/>
      <c r="K511" s="182"/>
      <c r="L511" s="182"/>
      <c r="M511" s="226">
        <f>N511+O511</f>
        <v>6253.2</v>
      </c>
      <c r="N511" s="226">
        <v>0</v>
      </c>
      <c r="O511" s="226">
        <v>6253.2</v>
      </c>
      <c r="P511" s="182">
        <f t="shared" si="222"/>
        <v>6253.2</v>
      </c>
      <c r="Q511" s="182">
        <f t="shared" si="221"/>
        <v>0</v>
      </c>
      <c r="R511" s="182">
        <f t="shared" si="221"/>
        <v>6253.2</v>
      </c>
      <c r="S511" s="182"/>
      <c r="T511" s="182"/>
      <c r="U511" s="182"/>
      <c r="V511" s="226"/>
      <c r="W511" s="226"/>
      <c r="X511" s="226"/>
      <c r="Y511" s="182"/>
      <c r="Z511" s="182"/>
      <c r="AA511" s="182"/>
      <c r="AB511" s="182"/>
      <c r="AC511" s="182"/>
      <c r="AD511" s="182"/>
      <c r="AE511" s="226"/>
      <c r="AF511" s="226"/>
      <c r="AG511" s="226"/>
      <c r="AH511" s="182"/>
      <c r="AI511" s="182"/>
      <c r="AJ511" s="186"/>
    </row>
    <row r="512" spans="1:36" s="94" customFormat="1" ht="33" x14ac:dyDescent="0.2">
      <c r="A512" s="63"/>
      <c r="B512" s="28" t="s">
        <v>616</v>
      </c>
      <c r="C512" s="103"/>
      <c r="D512" s="63"/>
      <c r="E512" s="63"/>
      <c r="F512" s="63"/>
      <c r="G512" s="63"/>
      <c r="H512" s="63"/>
      <c r="I512" s="10"/>
      <c r="J512" s="182"/>
      <c r="K512" s="182"/>
      <c r="L512" s="182"/>
      <c r="M512" s="226"/>
      <c r="N512" s="226"/>
      <c r="O512" s="226"/>
      <c r="P512" s="182"/>
      <c r="Q512" s="182"/>
      <c r="R512" s="182"/>
      <c r="S512" s="182"/>
      <c r="T512" s="182"/>
      <c r="U512" s="182"/>
      <c r="V512" s="226"/>
      <c r="W512" s="226"/>
      <c r="X512" s="226"/>
      <c r="Y512" s="182"/>
      <c r="Z512" s="182"/>
      <c r="AA512" s="182"/>
      <c r="AB512" s="182"/>
      <c r="AC512" s="182"/>
      <c r="AD512" s="182"/>
      <c r="AE512" s="226"/>
      <c r="AF512" s="226"/>
      <c r="AG512" s="226"/>
      <c r="AH512" s="182"/>
      <c r="AI512" s="182"/>
      <c r="AJ512" s="186"/>
    </row>
    <row r="513" spans="1:36" s="94" customFormat="1" ht="49.5" x14ac:dyDescent="0.2">
      <c r="A513" s="267" t="s">
        <v>730</v>
      </c>
      <c r="B513" s="69" t="s">
        <v>659</v>
      </c>
      <c r="C513" s="142"/>
      <c r="D513" s="63" t="s">
        <v>327</v>
      </c>
      <c r="E513" s="63" t="s">
        <v>333</v>
      </c>
      <c r="F513" s="63" t="s">
        <v>329</v>
      </c>
      <c r="G513" s="63" t="s">
        <v>375</v>
      </c>
      <c r="H513" s="63" t="s">
        <v>335</v>
      </c>
      <c r="I513" s="10">
        <v>2023</v>
      </c>
      <c r="J513" s="182"/>
      <c r="K513" s="182"/>
      <c r="L513" s="182"/>
      <c r="M513" s="226">
        <f>N513+O513</f>
        <v>36299.9</v>
      </c>
      <c r="N513" s="226">
        <v>0</v>
      </c>
      <c r="O513" s="226">
        <v>36299.9</v>
      </c>
      <c r="P513" s="182">
        <f>Q513+R513</f>
        <v>36299.9</v>
      </c>
      <c r="Q513" s="182">
        <f>K513+N513</f>
        <v>0</v>
      </c>
      <c r="R513" s="182">
        <f>L513+O513</f>
        <v>36299.9</v>
      </c>
      <c r="S513" s="182"/>
      <c r="T513" s="182"/>
      <c r="U513" s="182"/>
      <c r="V513" s="226"/>
      <c r="W513" s="226"/>
      <c r="X513" s="226"/>
      <c r="Y513" s="182"/>
      <c r="Z513" s="182"/>
      <c r="AA513" s="182"/>
      <c r="AB513" s="182"/>
      <c r="AC513" s="182"/>
      <c r="AD513" s="182"/>
      <c r="AE513" s="226"/>
      <c r="AF513" s="226"/>
      <c r="AG513" s="226"/>
      <c r="AH513" s="182"/>
      <c r="AI513" s="182"/>
      <c r="AJ513" s="186"/>
    </row>
    <row r="514" spans="1:36" ht="34.5" x14ac:dyDescent="0.2">
      <c r="A514" s="19"/>
      <c r="B514" s="36" t="s">
        <v>84</v>
      </c>
      <c r="C514" s="67"/>
      <c r="D514" s="27"/>
      <c r="E514" s="27"/>
      <c r="F514" s="27"/>
      <c r="G514" s="27"/>
      <c r="H514" s="27"/>
      <c r="I514" s="10"/>
      <c r="J514" s="22"/>
      <c r="K514" s="22"/>
      <c r="L514" s="22"/>
      <c r="M514" s="223"/>
      <c r="N514" s="223"/>
      <c r="O514" s="223"/>
      <c r="P514" s="74"/>
      <c r="Q514" s="74"/>
      <c r="R514" s="74"/>
      <c r="S514" s="74"/>
      <c r="T514" s="74"/>
      <c r="U514" s="74"/>
      <c r="V514" s="224"/>
      <c r="W514" s="224"/>
      <c r="X514" s="224"/>
      <c r="Y514" s="74"/>
      <c r="Z514" s="74"/>
      <c r="AA514" s="74"/>
      <c r="AB514" s="74"/>
      <c r="AC514" s="74"/>
      <c r="AD514" s="74"/>
      <c r="AE514" s="224"/>
      <c r="AF514" s="224"/>
      <c r="AG514" s="224"/>
      <c r="AH514" s="74"/>
      <c r="AI514" s="74"/>
      <c r="AJ514" s="183"/>
    </row>
    <row r="515" spans="1:36" s="3" customFormat="1" ht="66" x14ac:dyDescent="0.2">
      <c r="A515" s="267" t="s">
        <v>731</v>
      </c>
      <c r="B515" s="103" t="s">
        <v>9</v>
      </c>
      <c r="C515" s="103" t="s">
        <v>382</v>
      </c>
      <c r="D515" s="63" t="s">
        <v>327</v>
      </c>
      <c r="E515" s="63" t="s">
        <v>333</v>
      </c>
      <c r="F515" s="63" t="s">
        <v>329</v>
      </c>
      <c r="G515" s="63" t="s">
        <v>376</v>
      </c>
      <c r="H515" s="63" t="s">
        <v>338</v>
      </c>
      <c r="I515" s="10" t="s">
        <v>413</v>
      </c>
      <c r="J515" s="182">
        <f t="shared" ref="J515:J522" si="223">K515+L515</f>
        <v>326119.2</v>
      </c>
      <c r="K515" s="182">
        <v>322858</v>
      </c>
      <c r="L515" s="182">
        <v>3261.2</v>
      </c>
      <c r="M515" s="226"/>
      <c r="N515" s="226"/>
      <c r="O515" s="226"/>
      <c r="P515" s="182">
        <f t="shared" ref="P515:P523" si="224">Q515+R515</f>
        <v>326119.2</v>
      </c>
      <c r="Q515" s="182">
        <f t="shared" ref="Q515:R523" si="225">K515+N515</f>
        <v>322858</v>
      </c>
      <c r="R515" s="182">
        <f t="shared" si="225"/>
        <v>3261.2</v>
      </c>
      <c r="S515" s="182"/>
      <c r="T515" s="182"/>
      <c r="U515" s="182"/>
      <c r="V515" s="226"/>
      <c r="W515" s="226"/>
      <c r="X515" s="226"/>
      <c r="Y515" s="182"/>
      <c r="Z515" s="182"/>
      <c r="AA515" s="182"/>
      <c r="AB515" s="182"/>
      <c r="AC515" s="182"/>
      <c r="AD515" s="182"/>
      <c r="AE515" s="226"/>
      <c r="AF515" s="226"/>
      <c r="AG515" s="226"/>
      <c r="AH515" s="182"/>
      <c r="AI515" s="182"/>
      <c r="AJ515" s="186"/>
    </row>
    <row r="516" spans="1:36" s="3" customFormat="1" ht="66" x14ac:dyDescent="0.2">
      <c r="A516" s="267" t="s">
        <v>732</v>
      </c>
      <c r="B516" s="103" t="s">
        <v>10</v>
      </c>
      <c r="C516" s="103" t="s">
        <v>382</v>
      </c>
      <c r="D516" s="63" t="s">
        <v>327</v>
      </c>
      <c r="E516" s="63" t="s">
        <v>333</v>
      </c>
      <c r="F516" s="63" t="s">
        <v>329</v>
      </c>
      <c r="G516" s="63" t="s">
        <v>376</v>
      </c>
      <c r="H516" s="63" t="s">
        <v>338</v>
      </c>
      <c r="I516" s="10" t="s">
        <v>413</v>
      </c>
      <c r="J516" s="182">
        <f t="shared" si="223"/>
        <v>269721.89999999997</v>
      </c>
      <c r="K516" s="182">
        <v>267024.69999999995</v>
      </c>
      <c r="L516" s="182">
        <v>2697.2</v>
      </c>
      <c r="M516" s="226"/>
      <c r="N516" s="226"/>
      <c r="O516" s="226"/>
      <c r="P516" s="182">
        <f t="shared" si="224"/>
        <v>269721.89999999997</v>
      </c>
      <c r="Q516" s="182">
        <f t="shared" si="225"/>
        <v>267024.69999999995</v>
      </c>
      <c r="R516" s="182">
        <f t="shared" si="225"/>
        <v>2697.2</v>
      </c>
      <c r="S516" s="182"/>
      <c r="T516" s="182"/>
      <c r="U516" s="182"/>
      <c r="V516" s="226"/>
      <c r="W516" s="226"/>
      <c r="X516" s="226"/>
      <c r="Y516" s="182"/>
      <c r="Z516" s="182"/>
      <c r="AA516" s="182"/>
      <c r="AB516" s="182"/>
      <c r="AC516" s="182"/>
      <c r="AD516" s="182"/>
      <c r="AE516" s="226"/>
      <c r="AF516" s="226"/>
      <c r="AG516" s="226"/>
      <c r="AH516" s="182"/>
      <c r="AI516" s="182"/>
      <c r="AJ516" s="186"/>
    </row>
    <row r="517" spans="1:36" s="3" customFormat="1" ht="66" x14ac:dyDescent="0.2">
      <c r="A517" s="267" t="s">
        <v>733</v>
      </c>
      <c r="B517" s="103" t="s">
        <v>83</v>
      </c>
      <c r="C517" s="103" t="s">
        <v>382</v>
      </c>
      <c r="D517" s="63" t="s">
        <v>327</v>
      </c>
      <c r="E517" s="63" t="s">
        <v>333</v>
      </c>
      <c r="F517" s="63" t="s">
        <v>329</v>
      </c>
      <c r="G517" s="63" t="s">
        <v>376</v>
      </c>
      <c r="H517" s="63" t="s">
        <v>338</v>
      </c>
      <c r="I517" s="10" t="s">
        <v>411</v>
      </c>
      <c r="J517" s="182">
        <f t="shared" ref="J517" si="226">K517+L517</f>
        <v>41902.729999999996</v>
      </c>
      <c r="K517" s="182">
        <v>41483.699999999997</v>
      </c>
      <c r="L517" s="182">
        <v>419.03</v>
      </c>
      <c r="M517" s="226">
        <f>N517+O517</f>
        <v>-41902.699999999997</v>
      </c>
      <c r="N517" s="226">
        <v>-41483.699999999997</v>
      </c>
      <c r="O517" s="226">
        <v>-419</v>
      </c>
      <c r="P517" s="182"/>
      <c r="Q517" s="182"/>
      <c r="R517" s="182"/>
      <c r="S517" s="182">
        <f>T517+U517</f>
        <v>425881.39999999997</v>
      </c>
      <c r="T517" s="182">
        <v>421622.6</v>
      </c>
      <c r="U517" s="182">
        <v>4258.8</v>
      </c>
      <c r="V517" s="226">
        <f>W517+X517</f>
        <v>-422225.05</v>
      </c>
      <c r="W517" s="226">
        <v>-421622.6</v>
      </c>
      <c r="X517" s="226">
        <v>-602.45000000000005</v>
      </c>
      <c r="Y517" s="182">
        <f>Z517+AA517</f>
        <v>3656.3500000000004</v>
      </c>
      <c r="Z517" s="182">
        <f>T517+W517</f>
        <v>0</v>
      </c>
      <c r="AA517" s="182">
        <f>U517+X517</f>
        <v>3656.3500000000004</v>
      </c>
      <c r="AB517" s="182"/>
      <c r="AC517" s="182"/>
      <c r="AD517" s="182"/>
      <c r="AE517" s="226"/>
      <c r="AF517" s="226"/>
      <c r="AG517" s="226"/>
      <c r="AH517" s="182"/>
      <c r="AI517" s="182"/>
      <c r="AJ517" s="186"/>
    </row>
    <row r="518" spans="1:36" s="3" customFormat="1" ht="66" x14ac:dyDescent="0.2">
      <c r="A518" s="267" t="s">
        <v>734</v>
      </c>
      <c r="B518" s="103" t="s">
        <v>694</v>
      </c>
      <c r="C518" s="103" t="s">
        <v>382</v>
      </c>
      <c r="D518" s="63" t="s">
        <v>327</v>
      </c>
      <c r="E518" s="63" t="s">
        <v>333</v>
      </c>
      <c r="F518" s="63" t="s">
        <v>329</v>
      </c>
      <c r="G518" s="63" t="s">
        <v>376</v>
      </c>
      <c r="H518" s="63" t="s">
        <v>338</v>
      </c>
      <c r="I518" s="10" t="s">
        <v>411</v>
      </c>
      <c r="J518" s="182"/>
      <c r="K518" s="182"/>
      <c r="L518" s="182"/>
      <c r="M518" s="226">
        <f>N518+O518</f>
        <v>41902.729999999996</v>
      </c>
      <c r="N518" s="226">
        <v>41483.699999999997</v>
      </c>
      <c r="O518" s="226">
        <v>419.03</v>
      </c>
      <c r="P518" s="182">
        <f t="shared" si="224"/>
        <v>41902.729999999996</v>
      </c>
      <c r="Q518" s="182">
        <f t="shared" si="225"/>
        <v>41483.699999999997</v>
      </c>
      <c r="R518" s="182">
        <f t="shared" si="225"/>
        <v>419.03</v>
      </c>
      <c r="S518" s="182"/>
      <c r="T518" s="182"/>
      <c r="U518" s="182"/>
      <c r="V518" s="226">
        <f>W518+X518</f>
        <v>60238.95</v>
      </c>
      <c r="W518" s="226">
        <v>59636.5</v>
      </c>
      <c r="X518" s="226">
        <v>602.45000000000005</v>
      </c>
      <c r="Y518" s="182">
        <f>Z518+AA518</f>
        <v>60238.95</v>
      </c>
      <c r="Z518" s="182">
        <f>T518+W518</f>
        <v>59636.5</v>
      </c>
      <c r="AA518" s="182">
        <f>U518+X518</f>
        <v>602.45000000000005</v>
      </c>
      <c r="AB518" s="182"/>
      <c r="AC518" s="182"/>
      <c r="AD518" s="182"/>
      <c r="AE518" s="226"/>
      <c r="AF518" s="226"/>
      <c r="AG518" s="226"/>
      <c r="AH518" s="182"/>
      <c r="AI518" s="182"/>
      <c r="AJ518" s="186"/>
    </row>
    <row r="519" spans="1:36" s="94" customFormat="1" ht="117" customHeight="1" x14ac:dyDescent="0.2">
      <c r="A519" s="267" t="s">
        <v>735</v>
      </c>
      <c r="B519" s="141" t="s">
        <v>806</v>
      </c>
      <c r="C519" s="142"/>
      <c r="D519" s="178" t="s">
        <v>327</v>
      </c>
      <c r="E519" s="178" t="s">
        <v>333</v>
      </c>
      <c r="F519" s="178" t="s">
        <v>329</v>
      </c>
      <c r="G519" s="178" t="s">
        <v>375</v>
      </c>
      <c r="H519" s="178" t="s">
        <v>338</v>
      </c>
      <c r="I519" s="10">
        <v>2023</v>
      </c>
      <c r="J519" s="182">
        <f t="shared" si="223"/>
        <v>43147.3</v>
      </c>
      <c r="K519" s="182">
        <v>0</v>
      </c>
      <c r="L519" s="182">
        <v>43147.3</v>
      </c>
      <c r="M519" s="226"/>
      <c r="N519" s="226"/>
      <c r="O519" s="226"/>
      <c r="P519" s="182">
        <f t="shared" si="224"/>
        <v>43147.3</v>
      </c>
      <c r="Q519" s="182">
        <f t="shared" si="225"/>
        <v>0</v>
      </c>
      <c r="R519" s="182">
        <f t="shared" si="225"/>
        <v>43147.3</v>
      </c>
      <c r="S519" s="182"/>
      <c r="T519" s="182"/>
      <c r="U519" s="182"/>
      <c r="V519" s="226"/>
      <c r="W519" s="226"/>
      <c r="X519" s="226"/>
      <c r="Y519" s="182"/>
      <c r="Z519" s="182"/>
      <c r="AA519" s="182"/>
      <c r="AB519" s="182"/>
      <c r="AC519" s="182"/>
      <c r="AD519" s="182"/>
      <c r="AE519" s="226"/>
      <c r="AF519" s="226"/>
      <c r="AG519" s="226"/>
      <c r="AH519" s="182"/>
      <c r="AI519" s="182"/>
      <c r="AJ519" s="186"/>
    </row>
    <row r="520" spans="1:36" s="94" customFormat="1" ht="33" x14ac:dyDescent="0.2">
      <c r="A520" s="64"/>
      <c r="B520" s="143" t="s">
        <v>463</v>
      </c>
      <c r="C520" s="144"/>
      <c r="D520" s="48"/>
      <c r="E520" s="48"/>
      <c r="F520" s="48"/>
      <c r="G520" s="48"/>
      <c r="H520" s="48"/>
      <c r="I520" s="49"/>
      <c r="J520" s="185">
        <f t="shared" si="223"/>
        <v>43147.3</v>
      </c>
      <c r="K520" s="185">
        <v>0</v>
      </c>
      <c r="L520" s="185">
        <v>43147.3</v>
      </c>
      <c r="M520" s="229"/>
      <c r="N520" s="229"/>
      <c r="O520" s="229"/>
      <c r="P520" s="185">
        <f t="shared" si="224"/>
        <v>43147.3</v>
      </c>
      <c r="Q520" s="185">
        <f t="shared" si="225"/>
        <v>0</v>
      </c>
      <c r="R520" s="185">
        <f t="shared" si="225"/>
        <v>43147.3</v>
      </c>
      <c r="S520" s="185"/>
      <c r="T520" s="185"/>
      <c r="U520" s="185"/>
      <c r="V520" s="229"/>
      <c r="W520" s="229"/>
      <c r="X520" s="229"/>
      <c r="Y520" s="185"/>
      <c r="Z520" s="185"/>
      <c r="AA520" s="185"/>
      <c r="AB520" s="185"/>
      <c r="AC520" s="185"/>
      <c r="AD520" s="185"/>
      <c r="AE520" s="229"/>
      <c r="AF520" s="229"/>
      <c r="AG520" s="229"/>
      <c r="AH520" s="185"/>
      <c r="AI520" s="185"/>
      <c r="AJ520" s="189"/>
    </row>
    <row r="521" spans="1:36" s="94" customFormat="1" ht="50.25" customHeight="1" x14ac:dyDescent="0.2">
      <c r="A521" s="267" t="s">
        <v>736</v>
      </c>
      <c r="B521" s="141" t="s">
        <v>794</v>
      </c>
      <c r="C521" s="142"/>
      <c r="D521" s="178" t="s">
        <v>327</v>
      </c>
      <c r="E521" s="178" t="s">
        <v>333</v>
      </c>
      <c r="F521" s="178" t="s">
        <v>329</v>
      </c>
      <c r="G521" s="178" t="s">
        <v>375</v>
      </c>
      <c r="H521" s="178" t="s">
        <v>338</v>
      </c>
      <c r="I521" s="10">
        <v>2023</v>
      </c>
      <c r="J521" s="182">
        <f t="shared" si="223"/>
        <v>743.7</v>
      </c>
      <c r="K521" s="182">
        <v>0</v>
      </c>
      <c r="L521" s="182">
        <v>743.7</v>
      </c>
      <c r="M521" s="226"/>
      <c r="N521" s="226"/>
      <c r="O521" s="226"/>
      <c r="P521" s="182">
        <f t="shared" si="224"/>
        <v>743.7</v>
      </c>
      <c r="Q521" s="182">
        <f t="shared" si="225"/>
        <v>0</v>
      </c>
      <c r="R521" s="182">
        <f t="shared" si="225"/>
        <v>743.7</v>
      </c>
      <c r="S521" s="182"/>
      <c r="T521" s="182"/>
      <c r="U521" s="182"/>
      <c r="V521" s="226"/>
      <c r="W521" s="226"/>
      <c r="X521" s="226"/>
      <c r="Y521" s="182"/>
      <c r="Z521" s="182"/>
      <c r="AA521" s="182"/>
      <c r="AB521" s="182"/>
      <c r="AC521" s="182"/>
      <c r="AD521" s="182"/>
      <c r="AE521" s="226"/>
      <c r="AF521" s="226"/>
      <c r="AG521" s="226"/>
      <c r="AH521" s="182"/>
      <c r="AI521" s="182"/>
      <c r="AJ521" s="186"/>
    </row>
    <row r="522" spans="1:36" s="3" customFormat="1" ht="33" x14ac:dyDescent="0.2">
      <c r="A522" s="267" t="s">
        <v>737</v>
      </c>
      <c r="B522" s="145" t="s">
        <v>919</v>
      </c>
      <c r="C522" s="142"/>
      <c r="D522" s="178" t="s">
        <v>327</v>
      </c>
      <c r="E522" s="178" t="s">
        <v>333</v>
      </c>
      <c r="F522" s="178" t="s">
        <v>329</v>
      </c>
      <c r="G522" s="178" t="s">
        <v>375</v>
      </c>
      <c r="H522" s="178" t="s">
        <v>338</v>
      </c>
      <c r="I522" s="10">
        <v>2023</v>
      </c>
      <c r="J522" s="182">
        <f t="shared" si="223"/>
        <v>10709.9</v>
      </c>
      <c r="K522" s="182">
        <v>0</v>
      </c>
      <c r="L522" s="182">
        <v>10709.9</v>
      </c>
      <c r="M522" s="226"/>
      <c r="N522" s="226"/>
      <c r="O522" s="226"/>
      <c r="P522" s="182">
        <f t="shared" si="224"/>
        <v>10709.9</v>
      </c>
      <c r="Q522" s="182">
        <f t="shared" si="225"/>
        <v>0</v>
      </c>
      <c r="R522" s="182">
        <f t="shared" si="225"/>
        <v>10709.9</v>
      </c>
      <c r="S522" s="182"/>
      <c r="T522" s="182"/>
      <c r="U522" s="182"/>
      <c r="V522" s="226"/>
      <c r="W522" s="226"/>
      <c r="X522" s="226"/>
      <c r="Y522" s="182"/>
      <c r="Z522" s="182"/>
      <c r="AA522" s="182"/>
      <c r="AB522" s="182"/>
      <c r="AC522" s="182"/>
      <c r="AD522" s="182"/>
      <c r="AE522" s="226"/>
      <c r="AF522" s="226"/>
      <c r="AG522" s="226"/>
      <c r="AH522" s="182"/>
      <c r="AI522" s="182"/>
      <c r="AJ522" s="186"/>
    </row>
    <row r="523" spans="1:36" s="94" customFormat="1" ht="136.5" customHeight="1" x14ac:dyDescent="0.2">
      <c r="A523" s="267" t="s">
        <v>738</v>
      </c>
      <c r="B523" s="103" t="s">
        <v>607</v>
      </c>
      <c r="C523" s="142"/>
      <c r="D523" s="178" t="s">
        <v>327</v>
      </c>
      <c r="E523" s="178" t="s">
        <v>333</v>
      </c>
      <c r="F523" s="178" t="s">
        <v>329</v>
      </c>
      <c r="G523" s="178" t="s">
        <v>375</v>
      </c>
      <c r="H523" s="178" t="s">
        <v>338</v>
      </c>
      <c r="I523" s="10">
        <v>2023</v>
      </c>
      <c r="J523" s="182"/>
      <c r="K523" s="182"/>
      <c r="L523" s="182"/>
      <c r="M523" s="226">
        <f t="shared" ref="M523:M540" si="227">N523+O523</f>
        <v>3804.4</v>
      </c>
      <c r="N523" s="226">
        <v>0</v>
      </c>
      <c r="O523" s="226">
        <v>3804.4</v>
      </c>
      <c r="P523" s="182">
        <f t="shared" si="224"/>
        <v>3804.4</v>
      </c>
      <c r="Q523" s="182">
        <f t="shared" si="225"/>
        <v>0</v>
      </c>
      <c r="R523" s="182">
        <f t="shared" si="225"/>
        <v>3804.4</v>
      </c>
      <c r="S523" s="182"/>
      <c r="T523" s="182"/>
      <c r="U523" s="182"/>
      <c r="V523" s="226"/>
      <c r="W523" s="226"/>
      <c r="X523" s="226"/>
      <c r="Y523" s="182"/>
      <c r="Z523" s="182"/>
      <c r="AA523" s="182"/>
      <c r="AB523" s="182"/>
      <c r="AC523" s="182"/>
      <c r="AD523" s="182"/>
      <c r="AE523" s="226"/>
      <c r="AF523" s="226"/>
      <c r="AG523" s="226"/>
      <c r="AH523" s="182"/>
      <c r="AI523" s="182"/>
      <c r="AJ523" s="186"/>
    </row>
    <row r="524" spans="1:36" s="94" customFormat="1" ht="33" x14ac:dyDescent="0.2">
      <c r="A524" s="63"/>
      <c r="B524" s="146" t="s">
        <v>463</v>
      </c>
      <c r="C524" s="142"/>
      <c r="D524" s="178"/>
      <c r="E524" s="178"/>
      <c r="F524" s="178"/>
      <c r="G524" s="178"/>
      <c r="H524" s="178"/>
      <c r="I524" s="10"/>
      <c r="J524" s="185"/>
      <c r="K524" s="185"/>
      <c r="L524" s="185"/>
      <c r="M524" s="229">
        <f t="shared" si="227"/>
        <v>3804.4</v>
      </c>
      <c r="N524" s="229">
        <v>0</v>
      </c>
      <c r="O524" s="229">
        <v>3804.4</v>
      </c>
      <c r="P524" s="185">
        <f t="shared" ref="P524:P540" si="228">Q524+R524</f>
        <v>3804.4</v>
      </c>
      <c r="Q524" s="185">
        <f t="shared" ref="Q524:Q540" si="229">K524+N524</f>
        <v>0</v>
      </c>
      <c r="R524" s="185">
        <f t="shared" ref="R524:R540" si="230">L524+O524</f>
        <v>3804.4</v>
      </c>
      <c r="S524" s="182"/>
      <c r="T524" s="182"/>
      <c r="U524" s="182"/>
      <c r="V524" s="226"/>
      <c r="W524" s="226"/>
      <c r="X524" s="226"/>
      <c r="Y524" s="182"/>
      <c r="Z524" s="182"/>
      <c r="AA524" s="182"/>
      <c r="AB524" s="182"/>
      <c r="AC524" s="182"/>
      <c r="AD524" s="182"/>
      <c r="AE524" s="226"/>
      <c r="AF524" s="226"/>
      <c r="AG524" s="226"/>
      <c r="AH524" s="182"/>
      <c r="AI524" s="182"/>
      <c r="AJ524" s="186"/>
    </row>
    <row r="525" spans="1:36" s="94" customFormat="1" ht="49.5" x14ac:dyDescent="0.2">
      <c r="A525" s="267" t="s">
        <v>739</v>
      </c>
      <c r="B525" s="103" t="s">
        <v>516</v>
      </c>
      <c r="C525" s="142"/>
      <c r="D525" s="178" t="s">
        <v>327</v>
      </c>
      <c r="E525" s="178" t="s">
        <v>333</v>
      </c>
      <c r="F525" s="178" t="s">
        <v>329</v>
      </c>
      <c r="G525" s="178" t="s">
        <v>375</v>
      </c>
      <c r="H525" s="178" t="s">
        <v>338</v>
      </c>
      <c r="I525" s="10">
        <v>2023</v>
      </c>
      <c r="J525" s="182"/>
      <c r="K525" s="182"/>
      <c r="L525" s="182"/>
      <c r="M525" s="226">
        <f t="shared" si="227"/>
        <v>1257.0999999999999</v>
      </c>
      <c r="N525" s="226">
        <v>0</v>
      </c>
      <c r="O525" s="226">
        <v>1257.0999999999999</v>
      </c>
      <c r="P525" s="182">
        <f t="shared" si="228"/>
        <v>1257.0999999999999</v>
      </c>
      <c r="Q525" s="182">
        <f t="shared" si="229"/>
        <v>0</v>
      </c>
      <c r="R525" s="182">
        <f t="shared" si="230"/>
        <v>1257.0999999999999</v>
      </c>
      <c r="S525" s="182"/>
      <c r="T525" s="182"/>
      <c r="U525" s="182"/>
      <c r="V525" s="226"/>
      <c r="W525" s="226"/>
      <c r="X525" s="226"/>
      <c r="Y525" s="182"/>
      <c r="Z525" s="182"/>
      <c r="AA525" s="182"/>
      <c r="AB525" s="182"/>
      <c r="AC525" s="182"/>
      <c r="AD525" s="182"/>
      <c r="AE525" s="226"/>
      <c r="AF525" s="226"/>
      <c r="AG525" s="226"/>
      <c r="AH525" s="182"/>
      <c r="AI525" s="182"/>
      <c r="AJ525" s="186"/>
    </row>
    <row r="526" spans="1:36" s="94" customFormat="1" ht="33" x14ac:dyDescent="0.2">
      <c r="A526" s="63"/>
      <c r="B526" s="146" t="s">
        <v>463</v>
      </c>
      <c r="C526" s="142"/>
      <c r="D526" s="178"/>
      <c r="E526" s="178"/>
      <c r="F526" s="178"/>
      <c r="G526" s="178"/>
      <c r="H526" s="178"/>
      <c r="I526" s="10"/>
      <c r="J526" s="185"/>
      <c r="K526" s="185"/>
      <c r="L526" s="185"/>
      <c r="M526" s="229">
        <f t="shared" si="227"/>
        <v>1257.0999999999999</v>
      </c>
      <c r="N526" s="229">
        <v>0</v>
      </c>
      <c r="O526" s="229">
        <v>1257.0999999999999</v>
      </c>
      <c r="P526" s="185">
        <f t="shared" si="228"/>
        <v>1257.0999999999999</v>
      </c>
      <c r="Q526" s="185">
        <f t="shared" si="229"/>
        <v>0</v>
      </c>
      <c r="R526" s="185">
        <f t="shared" si="230"/>
        <v>1257.0999999999999</v>
      </c>
      <c r="S526" s="182"/>
      <c r="T526" s="182"/>
      <c r="U526" s="182"/>
      <c r="V526" s="226"/>
      <c r="W526" s="226"/>
      <c r="X526" s="226"/>
      <c r="Y526" s="182"/>
      <c r="Z526" s="182"/>
      <c r="AA526" s="182"/>
      <c r="AB526" s="182"/>
      <c r="AC526" s="182"/>
      <c r="AD526" s="182"/>
      <c r="AE526" s="226"/>
      <c r="AF526" s="226"/>
      <c r="AG526" s="226"/>
      <c r="AH526" s="182"/>
      <c r="AI526" s="182"/>
      <c r="AJ526" s="186"/>
    </row>
    <row r="527" spans="1:36" s="94" customFormat="1" ht="66" x14ac:dyDescent="0.2">
      <c r="A527" s="267" t="s">
        <v>740</v>
      </c>
      <c r="B527" s="103" t="s">
        <v>517</v>
      </c>
      <c r="C527" s="142"/>
      <c r="D527" s="178" t="s">
        <v>327</v>
      </c>
      <c r="E527" s="178" t="s">
        <v>333</v>
      </c>
      <c r="F527" s="178" t="s">
        <v>329</v>
      </c>
      <c r="G527" s="178" t="s">
        <v>375</v>
      </c>
      <c r="H527" s="178" t="s">
        <v>338</v>
      </c>
      <c r="I527" s="10">
        <v>2023</v>
      </c>
      <c r="J527" s="182"/>
      <c r="K527" s="182"/>
      <c r="L527" s="182"/>
      <c r="M527" s="226">
        <f t="shared" si="227"/>
        <v>4508.8999999999996</v>
      </c>
      <c r="N527" s="226">
        <v>0</v>
      </c>
      <c r="O527" s="226">
        <v>4508.8999999999996</v>
      </c>
      <c r="P527" s="182">
        <f t="shared" si="228"/>
        <v>4508.8999999999996</v>
      </c>
      <c r="Q527" s="182">
        <f t="shared" si="229"/>
        <v>0</v>
      </c>
      <c r="R527" s="182">
        <f t="shared" si="230"/>
        <v>4508.8999999999996</v>
      </c>
      <c r="S527" s="182"/>
      <c r="T527" s="182"/>
      <c r="U527" s="182"/>
      <c r="V527" s="226"/>
      <c r="W527" s="226"/>
      <c r="X527" s="226"/>
      <c r="Y527" s="182"/>
      <c r="Z527" s="182"/>
      <c r="AA527" s="182"/>
      <c r="AB527" s="182"/>
      <c r="AC527" s="182"/>
      <c r="AD527" s="182"/>
      <c r="AE527" s="226"/>
      <c r="AF527" s="226"/>
      <c r="AG527" s="226"/>
      <c r="AH527" s="182"/>
      <c r="AI527" s="182"/>
      <c r="AJ527" s="186"/>
    </row>
    <row r="528" spans="1:36" s="94" customFormat="1" ht="33" x14ac:dyDescent="0.2">
      <c r="A528" s="63"/>
      <c r="B528" s="146" t="s">
        <v>463</v>
      </c>
      <c r="C528" s="142"/>
      <c r="D528" s="178"/>
      <c r="E528" s="178"/>
      <c r="F528" s="178"/>
      <c r="G528" s="178"/>
      <c r="H528" s="178"/>
      <c r="I528" s="10"/>
      <c r="J528" s="185"/>
      <c r="K528" s="185"/>
      <c r="L528" s="185"/>
      <c r="M528" s="229">
        <f t="shared" si="227"/>
        <v>4508.8999999999996</v>
      </c>
      <c r="N528" s="229">
        <v>0</v>
      </c>
      <c r="O528" s="229">
        <v>4508.8999999999996</v>
      </c>
      <c r="P528" s="185">
        <f t="shared" si="228"/>
        <v>4508.8999999999996</v>
      </c>
      <c r="Q528" s="185">
        <f t="shared" si="229"/>
        <v>0</v>
      </c>
      <c r="R528" s="185">
        <f t="shared" si="230"/>
        <v>4508.8999999999996</v>
      </c>
      <c r="S528" s="182"/>
      <c r="T528" s="182"/>
      <c r="U528" s="182"/>
      <c r="V528" s="226"/>
      <c r="W528" s="226"/>
      <c r="X528" s="226"/>
      <c r="Y528" s="182"/>
      <c r="Z528" s="182"/>
      <c r="AA528" s="182"/>
      <c r="AB528" s="182"/>
      <c r="AC528" s="182"/>
      <c r="AD528" s="182"/>
      <c r="AE528" s="226"/>
      <c r="AF528" s="226"/>
      <c r="AG528" s="226"/>
      <c r="AH528" s="182"/>
      <c r="AI528" s="182"/>
      <c r="AJ528" s="186"/>
    </row>
    <row r="529" spans="1:36" s="94" customFormat="1" ht="49.5" x14ac:dyDescent="0.2">
      <c r="A529" s="267" t="s">
        <v>741</v>
      </c>
      <c r="B529" s="103" t="s">
        <v>518</v>
      </c>
      <c r="C529" s="142"/>
      <c r="D529" s="178" t="s">
        <v>327</v>
      </c>
      <c r="E529" s="178" t="s">
        <v>333</v>
      </c>
      <c r="F529" s="178" t="s">
        <v>329</v>
      </c>
      <c r="G529" s="178" t="s">
        <v>375</v>
      </c>
      <c r="H529" s="178" t="s">
        <v>338</v>
      </c>
      <c r="I529" s="10">
        <v>2023</v>
      </c>
      <c r="J529" s="182"/>
      <c r="K529" s="182"/>
      <c r="L529" s="182"/>
      <c r="M529" s="226">
        <f t="shared" si="227"/>
        <v>5328.4</v>
      </c>
      <c r="N529" s="226">
        <v>0</v>
      </c>
      <c r="O529" s="226">
        <v>5328.4</v>
      </c>
      <c r="P529" s="182">
        <f t="shared" si="228"/>
        <v>5328.4</v>
      </c>
      <c r="Q529" s="182">
        <f t="shared" si="229"/>
        <v>0</v>
      </c>
      <c r="R529" s="182">
        <f t="shared" si="230"/>
        <v>5328.4</v>
      </c>
      <c r="S529" s="182"/>
      <c r="T529" s="182"/>
      <c r="U529" s="182"/>
      <c r="V529" s="226"/>
      <c r="W529" s="226"/>
      <c r="X529" s="226"/>
      <c r="Y529" s="182"/>
      <c r="Z529" s="182"/>
      <c r="AA529" s="182"/>
      <c r="AB529" s="182"/>
      <c r="AC529" s="182"/>
      <c r="AD529" s="182"/>
      <c r="AE529" s="226"/>
      <c r="AF529" s="226"/>
      <c r="AG529" s="226"/>
      <c r="AH529" s="182"/>
      <c r="AI529" s="182"/>
      <c r="AJ529" s="186"/>
    </row>
    <row r="530" spans="1:36" s="94" customFormat="1" ht="33" x14ac:dyDescent="0.2">
      <c r="A530" s="63"/>
      <c r="B530" s="146" t="s">
        <v>463</v>
      </c>
      <c r="C530" s="142"/>
      <c r="D530" s="178"/>
      <c r="E530" s="178"/>
      <c r="F530" s="178"/>
      <c r="G530" s="178"/>
      <c r="H530" s="178"/>
      <c r="I530" s="10"/>
      <c r="J530" s="185"/>
      <c r="K530" s="185"/>
      <c r="L530" s="185"/>
      <c r="M530" s="229">
        <f t="shared" si="227"/>
        <v>5328.4</v>
      </c>
      <c r="N530" s="229">
        <v>0</v>
      </c>
      <c r="O530" s="229">
        <v>5328.4</v>
      </c>
      <c r="P530" s="185">
        <f t="shared" si="228"/>
        <v>5328.4</v>
      </c>
      <c r="Q530" s="185">
        <f t="shared" si="229"/>
        <v>0</v>
      </c>
      <c r="R530" s="185">
        <f t="shared" si="230"/>
        <v>5328.4</v>
      </c>
      <c r="S530" s="182"/>
      <c r="T530" s="182"/>
      <c r="U530" s="182"/>
      <c r="V530" s="226"/>
      <c r="W530" s="226"/>
      <c r="X530" s="226"/>
      <c r="Y530" s="182"/>
      <c r="Z530" s="182"/>
      <c r="AA530" s="182"/>
      <c r="AB530" s="182"/>
      <c r="AC530" s="182"/>
      <c r="AD530" s="182"/>
      <c r="AE530" s="226"/>
      <c r="AF530" s="226"/>
      <c r="AG530" s="226"/>
      <c r="AH530" s="182"/>
      <c r="AI530" s="182"/>
      <c r="AJ530" s="186"/>
    </row>
    <row r="531" spans="1:36" s="94" customFormat="1" ht="37.5" customHeight="1" x14ac:dyDescent="0.2">
      <c r="A531" s="267" t="s">
        <v>819</v>
      </c>
      <c r="B531" s="103" t="s">
        <v>920</v>
      </c>
      <c r="C531" s="142"/>
      <c r="D531" s="178" t="s">
        <v>327</v>
      </c>
      <c r="E531" s="178" t="s">
        <v>333</v>
      </c>
      <c r="F531" s="178" t="s">
        <v>329</v>
      </c>
      <c r="G531" s="178" t="s">
        <v>375</v>
      </c>
      <c r="H531" s="178" t="s">
        <v>338</v>
      </c>
      <c r="I531" s="10">
        <v>2023</v>
      </c>
      <c r="J531" s="182"/>
      <c r="K531" s="182"/>
      <c r="L531" s="182"/>
      <c r="M531" s="226">
        <f t="shared" si="227"/>
        <v>8676.2999999999993</v>
      </c>
      <c r="N531" s="226">
        <v>0</v>
      </c>
      <c r="O531" s="226">
        <v>8676.2999999999993</v>
      </c>
      <c r="P531" s="182">
        <f t="shared" si="228"/>
        <v>8676.2999999999993</v>
      </c>
      <c r="Q531" s="182">
        <f t="shared" si="229"/>
        <v>0</v>
      </c>
      <c r="R531" s="182">
        <f t="shared" si="230"/>
        <v>8676.2999999999993</v>
      </c>
      <c r="S531" s="182"/>
      <c r="T531" s="182"/>
      <c r="U531" s="182"/>
      <c r="V531" s="226"/>
      <c r="W531" s="226"/>
      <c r="X531" s="226"/>
      <c r="Y531" s="182"/>
      <c r="Z531" s="182"/>
      <c r="AA531" s="182"/>
      <c r="AB531" s="182"/>
      <c r="AC531" s="182"/>
      <c r="AD531" s="182"/>
      <c r="AE531" s="226"/>
      <c r="AF531" s="226"/>
      <c r="AG531" s="226"/>
      <c r="AH531" s="182"/>
      <c r="AI531" s="182"/>
      <c r="AJ531" s="186"/>
    </row>
    <row r="532" spans="1:36" s="94" customFormat="1" ht="33" x14ac:dyDescent="0.2">
      <c r="A532" s="63"/>
      <c r="B532" s="146" t="s">
        <v>463</v>
      </c>
      <c r="C532" s="142"/>
      <c r="D532" s="178"/>
      <c r="E532" s="178"/>
      <c r="F532" s="178"/>
      <c r="G532" s="178"/>
      <c r="H532" s="178"/>
      <c r="I532" s="10"/>
      <c r="J532" s="185"/>
      <c r="K532" s="185"/>
      <c r="L532" s="185"/>
      <c r="M532" s="229">
        <f t="shared" si="227"/>
        <v>8676.2999999999993</v>
      </c>
      <c r="N532" s="229">
        <v>0</v>
      </c>
      <c r="O532" s="229">
        <v>8676.2999999999993</v>
      </c>
      <c r="P532" s="185">
        <f t="shared" si="228"/>
        <v>8676.2999999999993</v>
      </c>
      <c r="Q532" s="185">
        <f t="shared" si="229"/>
        <v>0</v>
      </c>
      <c r="R532" s="185">
        <f t="shared" si="230"/>
        <v>8676.2999999999993</v>
      </c>
      <c r="S532" s="182"/>
      <c r="T532" s="182"/>
      <c r="U532" s="182"/>
      <c r="V532" s="226"/>
      <c r="W532" s="226"/>
      <c r="X532" s="226"/>
      <c r="Y532" s="182"/>
      <c r="Z532" s="182"/>
      <c r="AA532" s="182"/>
      <c r="AB532" s="182"/>
      <c r="AC532" s="182"/>
      <c r="AD532" s="182"/>
      <c r="AE532" s="226"/>
      <c r="AF532" s="226"/>
      <c r="AG532" s="226"/>
      <c r="AH532" s="182"/>
      <c r="AI532" s="182"/>
      <c r="AJ532" s="186"/>
    </row>
    <row r="533" spans="1:36" s="94" customFormat="1" ht="69.75" customHeight="1" x14ac:dyDescent="0.2">
      <c r="A533" s="267" t="s">
        <v>742</v>
      </c>
      <c r="B533" s="103" t="s">
        <v>519</v>
      </c>
      <c r="C533" s="142"/>
      <c r="D533" s="178" t="s">
        <v>327</v>
      </c>
      <c r="E533" s="178" t="s">
        <v>333</v>
      </c>
      <c r="F533" s="178" t="s">
        <v>329</v>
      </c>
      <c r="G533" s="178" t="s">
        <v>375</v>
      </c>
      <c r="H533" s="178" t="s">
        <v>338</v>
      </c>
      <c r="I533" s="10">
        <v>2023</v>
      </c>
      <c r="J533" s="182"/>
      <c r="K533" s="182"/>
      <c r="L533" s="182"/>
      <c r="M533" s="226">
        <f t="shared" si="227"/>
        <v>27247.200000000001</v>
      </c>
      <c r="N533" s="226">
        <v>0</v>
      </c>
      <c r="O533" s="226">
        <v>27247.200000000001</v>
      </c>
      <c r="P533" s="182">
        <f t="shared" si="228"/>
        <v>27247.200000000001</v>
      </c>
      <c r="Q533" s="182">
        <f t="shared" si="229"/>
        <v>0</v>
      </c>
      <c r="R533" s="182">
        <f t="shared" si="230"/>
        <v>27247.200000000001</v>
      </c>
      <c r="S533" s="182"/>
      <c r="T533" s="182"/>
      <c r="U533" s="182"/>
      <c r="V533" s="226"/>
      <c r="W533" s="226"/>
      <c r="X533" s="226"/>
      <c r="Y533" s="182"/>
      <c r="Z533" s="182"/>
      <c r="AA533" s="182"/>
      <c r="AB533" s="182"/>
      <c r="AC533" s="182"/>
      <c r="AD533" s="182"/>
      <c r="AE533" s="226"/>
      <c r="AF533" s="226"/>
      <c r="AG533" s="226"/>
      <c r="AH533" s="182"/>
      <c r="AI533" s="182"/>
      <c r="AJ533" s="186"/>
    </row>
    <row r="534" spans="1:36" s="94" customFormat="1" ht="33" x14ac:dyDescent="0.2">
      <c r="A534" s="63"/>
      <c r="B534" s="146" t="s">
        <v>463</v>
      </c>
      <c r="C534" s="142"/>
      <c r="D534" s="178"/>
      <c r="E534" s="178"/>
      <c r="F534" s="178"/>
      <c r="G534" s="178"/>
      <c r="H534" s="178"/>
      <c r="I534" s="10"/>
      <c r="J534" s="185"/>
      <c r="K534" s="185"/>
      <c r="L534" s="185"/>
      <c r="M534" s="229">
        <f t="shared" si="227"/>
        <v>27247.200000000001</v>
      </c>
      <c r="N534" s="229">
        <v>0</v>
      </c>
      <c r="O534" s="229">
        <v>27247.200000000001</v>
      </c>
      <c r="P534" s="185">
        <f t="shared" si="228"/>
        <v>27247.200000000001</v>
      </c>
      <c r="Q534" s="185">
        <f t="shared" si="229"/>
        <v>0</v>
      </c>
      <c r="R534" s="185">
        <f t="shared" si="230"/>
        <v>27247.200000000001</v>
      </c>
      <c r="S534" s="182"/>
      <c r="T534" s="182"/>
      <c r="U534" s="182"/>
      <c r="V534" s="226"/>
      <c r="W534" s="226"/>
      <c r="X534" s="226"/>
      <c r="Y534" s="182"/>
      <c r="Z534" s="182"/>
      <c r="AA534" s="182"/>
      <c r="AB534" s="182"/>
      <c r="AC534" s="182"/>
      <c r="AD534" s="182"/>
      <c r="AE534" s="226"/>
      <c r="AF534" s="226"/>
      <c r="AG534" s="226"/>
      <c r="AH534" s="182"/>
      <c r="AI534" s="182"/>
      <c r="AJ534" s="186"/>
    </row>
    <row r="535" spans="1:36" s="94" customFormat="1" ht="49.5" x14ac:dyDescent="0.2">
      <c r="A535" s="267" t="s">
        <v>743</v>
      </c>
      <c r="B535" s="103" t="s">
        <v>520</v>
      </c>
      <c r="C535" s="142"/>
      <c r="D535" s="178" t="s">
        <v>327</v>
      </c>
      <c r="E535" s="178" t="s">
        <v>333</v>
      </c>
      <c r="F535" s="178" t="s">
        <v>329</v>
      </c>
      <c r="G535" s="178" t="s">
        <v>375</v>
      </c>
      <c r="H535" s="178" t="s">
        <v>338</v>
      </c>
      <c r="I535" s="10">
        <v>2023</v>
      </c>
      <c r="J535" s="182"/>
      <c r="K535" s="182"/>
      <c r="L535" s="182"/>
      <c r="M535" s="226">
        <f t="shared" si="227"/>
        <v>3137.4</v>
      </c>
      <c r="N535" s="226">
        <v>0</v>
      </c>
      <c r="O535" s="226">
        <v>3137.4</v>
      </c>
      <c r="P535" s="182">
        <f t="shared" si="228"/>
        <v>3137.4</v>
      </c>
      <c r="Q535" s="182">
        <f t="shared" si="229"/>
        <v>0</v>
      </c>
      <c r="R535" s="182">
        <f t="shared" si="230"/>
        <v>3137.4</v>
      </c>
      <c r="S535" s="182"/>
      <c r="T535" s="182"/>
      <c r="U535" s="182"/>
      <c r="V535" s="226"/>
      <c r="W535" s="226"/>
      <c r="X535" s="226"/>
      <c r="Y535" s="182"/>
      <c r="Z535" s="182"/>
      <c r="AA535" s="182"/>
      <c r="AB535" s="182"/>
      <c r="AC535" s="182"/>
      <c r="AD535" s="182"/>
      <c r="AE535" s="226"/>
      <c r="AF535" s="226"/>
      <c r="AG535" s="226"/>
      <c r="AH535" s="182"/>
      <c r="AI535" s="182"/>
      <c r="AJ535" s="186"/>
    </row>
    <row r="536" spans="1:36" s="94" customFormat="1" ht="33" x14ac:dyDescent="0.2">
      <c r="A536" s="63"/>
      <c r="B536" s="146" t="s">
        <v>463</v>
      </c>
      <c r="C536" s="142"/>
      <c r="D536" s="178"/>
      <c r="E536" s="178"/>
      <c r="F536" s="178"/>
      <c r="G536" s="178"/>
      <c r="H536" s="178"/>
      <c r="I536" s="10"/>
      <c r="J536" s="185"/>
      <c r="K536" s="185"/>
      <c r="L536" s="185"/>
      <c r="M536" s="229">
        <f t="shared" si="227"/>
        <v>3137.4</v>
      </c>
      <c r="N536" s="229">
        <v>0</v>
      </c>
      <c r="O536" s="229">
        <v>3137.4</v>
      </c>
      <c r="P536" s="185">
        <f t="shared" si="228"/>
        <v>3137.4</v>
      </c>
      <c r="Q536" s="185">
        <f t="shared" si="229"/>
        <v>0</v>
      </c>
      <c r="R536" s="185">
        <f t="shared" si="230"/>
        <v>3137.4</v>
      </c>
      <c r="S536" s="182"/>
      <c r="T536" s="182"/>
      <c r="U536" s="182"/>
      <c r="V536" s="226"/>
      <c r="W536" s="226"/>
      <c r="X536" s="226"/>
      <c r="Y536" s="182"/>
      <c r="Z536" s="182"/>
      <c r="AA536" s="182"/>
      <c r="AB536" s="182"/>
      <c r="AC536" s="182"/>
      <c r="AD536" s="182"/>
      <c r="AE536" s="226"/>
      <c r="AF536" s="226"/>
      <c r="AG536" s="226"/>
      <c r="AH536" s="182"/>
      <c r="AI536" s="182"/>
      <c r="AJ536" s="186"/>
    </row>
    <row r="537" spans="1:36" s="94" customFormat="1" ht="49.5" x14ac:dyDescent="0.2">
      <c r="A537" s="267" t="s">
        <v>744</v>
      </c>
      <c r="B537" s="103" t="s">
        <v>521</v>
      </c>
      <c r="C537" s="142"/>
      <c r="D537" s="178" t="s">
        <v>327</v>
      </c>
      <c r="E537" s="178" t="s">
        <v>333</v>
      </c>
      <c r="F537" s="178" t="s">
        <v>329</v>
      </c>
      <c r="G537" s="178" t="s">
        <v>375</v>
      </c>
      <c r="H537" s="178" t="s">
        <v>338</v>
      </c>
      <c r="I537" s="10">
        <v>2023</v>
      </c>
      <c r="J537" s="182"/>
      <c r="K537" s="182"/>
      <c r="L537" s="182"/>
      <c r="M537" s="226">
        <f t="shared" si="227"/>
        <v>4735.6000000000004</v>
      </c>
      <c r="N537" s="226">
        <v>0</v>
      </c>
      <c r="O537" s="226">
        <v>4735.6000000000004</v>
      </c>
      <c r="P537" s="182">
        <f t="shared" si="228"/>
        <v>4735.6000000000004</v>
      </c>
      <c r="Q537" s="182">
        <f t="shared" si="229"/>
        <v>0</v>
      </c>
      <c r="R537" s="182">
        <f t="shared" si="230"/>
        <v>4735.6000000000004</v>
      </c>
      <c r="S537" s="182"/>
      <c r="T537" s="182"/>
      <c r="U537" s="182"/>
      <c r="V537" s="226"/>
      <c r="W537" s="226"/>
      <c r="X537" s="226"/>
      <c r="Y537" s="182"/>
      <c r="Z537" s="182"/>
      <c r="AA537" s="182"/>
      <c r="AB537" s="182"/>
      <c r="AC537" s="182"/>
      <c r="AD537" s="182"/>
      <c r="AE537" s="226"/>
      <c r="AF537" s="226"/>
      <c r="AG537" s="226"/>
      <c r="AH537" s="182"/>
      <c r="AI537" s="182"/>
      <c r="AJ537" s="186"/>
    </row>
    <row r="538" spans="1:36" s="94" customFormat="1" ht="33" x14ac:dyDescent="0.2">
      <c r="A538" s="63"/>
      <c r="B538" s="146" t="s">
        <v>463</v>
      </c>
      <c r="C538" s="142"/>
      <c r="D538" s="178"/>
      <c r="E538" s="178"/>
      <c r="F538" s="178"/>
      <c r="G538" s="178"/>
      <c r="H538" s="178"/>
      <c r="I538" s="10"/>
      <c r="J538" s="185"/>
      <c r="K538" s="185"/>
      <c r="L538" s="185"/>
      <c r="M538" s="229">
        <f t="shared" si="227"/>
        <v>4735.6000000000004</v>
      </c>
      <c r="N538" s="229">
        <v>0</v>
      </c>
      <c r="O538" s="229">
        <v>4735.6000000000004</v>
      </c>
      <c r="P538" s="185">
        <f t="shared" si="228"/>
        <v>4735.6000000000004</v>
      </c>
      <c r="Q538" s="185">
        <f t="shared" si="229"/>
        <v>0</v>
      </c>
      <c r="R538" s="185">
        <f t="shared" si="230"/>
        <v>4735.6000000000004</v>
      </c>
      <c r="S538" s="182"/>
      <c r="T538" s="182"/>
      <c r="U538" s="182"/>
      <c r="V538" s="226"/>
      <c r="W538" s="226"/>
      <c r="X538" s="226"/>
      <c r="Y538" s="182"/>
      <c r="Z538" s="182"/>
      <c r="AA538" s="182"/>
      <c r="AB538" s="182"/>
      <c r="AC538" s="182"/>
      <c r="AD538" s="182"/>
      <c r="AE538" s="226"/>
      <c r="AF538" s="226"/>
      <c r="AG538" s="226"/>
      <c r="AH538" s="182"/>
      <c r="AI538" s="182"/>
      <c r="AJ538" s="186"/>
    </row>
    <row r="539" spans="1:36" s="94" customFormat="1" ht="36" customHeight="1" x14ac:dyDescent="0.2">
      <c r="A539" s="267" t="s">
        <v>745</v>
      </c>
      <c r="B539" s="103" t="s">
        <v>522</v>
      </c>
      <c r="C539" s="142"/>
      <c r="D539" s="178" t="s">
        <v>327</v>
      </c>
      <c r="E539" s="178" t="s">
        <v>333</v>
      </c>
      <c r="F539" s="178" t="s">
        <v>329</v>
      </c>
      <c r="G539" s="178" t="s">
        <v>375</v>
      </c>
      <c r="H539" s="178" t="s">
        <v>338</v>
      </c>
      <c r="I539" s="10">
        <v>2023</v>
      </c>
      <c r="J539" s="182"/>
      <c r="K539" s="182"/>
      <c r="L539" s="182"/>
      <c r="M539" s="226">
        <f t="shared" si="227"/>
        <v>17664.599999999999</v>
      </c>
      <c r="N539" s="226">
        <v>0</v>
      </c>
      <c r="O539" s="226">
        <v>17664.599999999999</v>
      </c>
      <c r="P539" s="182">
        <f t="shared" si="228"/>
        <v>17664.599999999999</v>
      </c>
      <c r="Q539" s="182">
        <f t="shared" si="229"/>
        <v>0</v>
      </c>
      <c r="R539" s="182">
        <f t="shared" si="230"/>
        <v>17664.599999999999</v>
      </c>
      <c r="S539" s="182"/>
      <c r="T539" s="182"/>
      <c r="U539" s="182"/>
      <c r="V539" s="226"/>
      <c r="W539" s="226"/>
      <c r="X539" s="226"/>
      <c r="Y539" s="182"/>
      <c r="Z539" s="182"/>
      <c r="AA539" s="182"/>
      <c r="AB539" s="182"/>
      <c r="AC539" s="182"/>
      <c r="AD539" s="182"/>
      <c r="AE539" s="226"/>
      <c r="AF539" s="226"/>
      <c r="AG539" s="226"/>
      <c r="AH539" s="182"/>
      <c r="AI539" s="182"/>
      <c r="AJ539" s="186"/>
    </row>
    <row r="540" spans="1:36" s="94" customFormat="1" ht="33" x14ac:dyDescent="0.2">
      <c r="A540" s="63"/>
      <c r="B540" s="146" t="s">
        <v>463</v>
      </c>
      <c r="C540" s="142"/>
      <c r="D540" s="178"/>
      <c r="E540" s="178"/>
      <c r="F540" s="178"/>
      <c r="G540" s="178"/>
      <c r="H540" s="178"/>
      <c r="I540" s="10"/>
      <c r="J540" s="185"/>
      <c r="K540" s="185"/>
      <c r="L540" s="185"/>
      <c r="M540" s="229">
        <f t="shared" si="227"/>
        <v>17664.599999999999</v>
      </c>
      <c r="N540" s="229">
        <v>0</v>
      </c>
      <c r="O540" s="229">
        <v>17664.599999999999</v>
      </c>
      <c r="P540" s="185">
        <f t="shared" si="228"/>
        <v>17664.599999999999</v>
      </c>
      <c r="Q540" s="185">
        <f t="shared" si="229"/>
        <v>0</v>
      </c>
      <c r="R540" s="185">
        <f t="shared" si="230"/>
        <v>17664.599999999999</v>
      </c>
      <c r="S540" s="182"/>
      <c r="T540" s="182"/>
      <c r="U540" s="182"/>
      <c r="V540" s="226"/>
      <c r="W540" s="226"/>
      <c r="X540" s="226"/>
      <c r="Y540" s="182"/>
      <c r="Z540" s="182"/>
      <c r="AA540" s="182"/>
      <c r="AB540" s="182"/>
      <c r="AC540" s="182"/>
      <c r="AD540" s="182"/>
      <c r="AE540" s="226"/>
      <c r="AF540" s="226"/>
      <c r="AG540" s="226"/>
      <c r="AH540" s="182"/>
      <c r="AI540" s="182"/>
      <c r="AJ540" s="186"/>
    </row>
    <row r="541" spans="1:36" s="3" customFormat="1" ht="51" customHeight="1" x14ac:dyDescent="0.2">
      <c r="A541" s="63"/>
      <c r="B541" s="108" t="s">
        <v>288</v>
      </c>
      <c r="C541" s="109"/>
      <c r="D541" s="25"/>
      <c r="E541" s="25"/>
      <c r="F541" s="25"/>
      <c r="G541" s="25"/>
      <c r="H541" s="25"/>
      <c r="I541" s="10"/>
      <c r="J541" s="182"/>
      <c r="K541" s="182"/>
      <c r="L541" s="182"/>
      <c r="M541" s="226"/>
      <c r="N541" s="226"/>
      <c r="O541" s="226"/>
      <c r="P541" s="182"/>
      <c r="Q541" s="182"/>
      <c r="R541" s="182"/>
      <c r="S541" s="182"/>
      <c r="T541" s="182"/>
      <c r="U541" s="182"/>
      <c r="V541" s="226"/>
      <c r="W541" s="226"/>
      <c r="X541" s="226"/>
      <c r="Y541" s="182"/>
      <c r="Z541" s="182"/>
      <c r="AA541" s="182"/>
      <c r="AB541" s="182"/>
      <c r="AC541" s="182"/>
      <c r="AD541" s="182"/>
      <c r="AE541" s="226"/>
      <c r="AF541" s="226"/>
      <c r="AG541" s="226"/>
      <c r="AH541" s="182"/>
      <c r="AI541" s="182"/>
      <c r="AJ541" s="186"/>
    </row>
    <row r="542" spans="1:36" ht="33" x14ac:dyDescent="0.2">
      <c r="A542" s="19"/>
      <c r="B542" s="28" t="s">
        <v>608</v>
      </c>
      <c r="C542" s="67"/>
      <c r="D542" s="27"/>
      <c r="E542" s="27"/>
      <c r="F542" s="27"/>
      <c r="G542" s="27"/>
      <c r="H542" s="27"/>
      <c r="I542" s="10"/>
      <c r="J542" s="22"/>
      <c r="K542" s="22"/>
      <c r="L542" s="22"/>
      <c r="M542" s="223"/>
      <c r="N542" s="223"/>
      <c r="O542" s="223"/>
      <c r="P542" s="74"/>
      <c r="Q542" s="74"/>
      <c r="R542" s="74"/>
      <c r="S542" s="74"/>
      <c r="T542" s="74"/>
      <c r="U542" s="74"/>
      <c r="V542" s="224"/>
      <c r="W542" s="224"/>
      <c r="X542" s="224"/>
      <c r="Y542" s="74"/>
      <c r="Z542" s="74"/>
      <c r="AA542" s="74"/>
      <c r="AB542" s="74"/>
      <c r="AC542" s="74"/>
      <c r="AD542" s="74"/>
      <c r="AE542" s="224"/>
      <c r="AF542" s="224"/>
      <c r="AG542" s="224"/>
      <c r="AH542" s="74"/>
      <c r="AI542" s="74"/>
      <c r="AJ542" s="183"/>
    </row>
    <row r="543" spans="1:36" s="94" customFormat="1" ht="49.5" x14ac:dyDescent="0.2">
      <c r="A543" s="267" t="s">
        <v>778</v>
      </c>
      <c r="B543" s="82" t="s">
        <v>452</v>
      </c>
      <c r="C543" s="82"/>
      <c r="D543" s="89" t="s">
        <v>327</v>
      </c>
      <c r="E543" s="89" t="s">
        <v>333</v>
      </c>
      <c r="F543" s="89" t="s">
        <v>329</v>
      </c>
      <c r="G543" s="89" t="s">
        <v>374</v>
      </c>
      <c r="H543" s="89" t="s">
        <v>373</v>
      </c>
      <c r="I543" s="10">
        <v>2023</v>
      </c>
      <c r="J543" s="182">
        <f>K543+L543</f>
        <v>14820.3</v>
      </c>
      <c r="K543" s="182">
        <v>0</v>
      </c>
      <c r="L543" s="182">
        <v>14820.3</v>
      </c>
      <c r="M543" s="226"/>
      <c r="N543" s="226"/>
      <c r="O543" s="226"/>
      <c r="P543" s="182">
        <f>Q543+R543</f>
        <v>14820.3</v>
      </c>
      <c r="Q543" s="182">
        <f t="shared" ref="Q543:R546" si="231">K543+N543</f>
        <v>0</v>
      </c>
      <c r="R543" s="182">
        <f t="shared" si="231"/>
        <v>14820.3</v>
      </c>
      <c r="S543" s="182"/>
      <c r="T543" s="182"/>
      <c r="U543" s="182"/>
      <c r="V543" s="226"/>
      <c r="W543" s="226"/>
      <c r="X543" s="226"/>
      <c r="Y543" s="182"/>
      <c r="Z543" s="182"/>
      <c r="AA543" s="182"/>
      <c r="AB543" s="182"/>
      <c r="AC543" s="182"/>
      <c r="AD543" s="182"/>
      <c r="AE543" s="226"/>
      <c r="AF543" s="226"/>
      <c r="AG543" s="226"/>
      <c r="AH543" s="182"/>
      <c r="AI543" s="182"/>
      <c r="AJ543" s="186"/>
    </row>
    <row r="544" spans="1:36" s="94" customFormat="1" ht="33" customHeight="1" x14ac:dyDescent="0.2">
      <c r="A544" s="64"/>
      <c r="B544" s="143" t="s">
        <v>463</v>
      </c>
      <c r="C544" s="147"/>
      <c r="D544" s="93"/>
      <c r="E544" s="93"/>
      <c r="F544" s="93"/>
      <c r="G544" s="93"/>
      <c r="H544" s="93"/>
      <c r="I544" s="10"/>
      <c r="J544" s="185">
        <f>K544+L544</f>
        <v>14820.3</v>
      </c>
      <c r="K544" s="185">
        <v>0</v>
      </c>
      <c r="L544" s="185">
        <v>14820.3</v>
      </c>
      <c r="M544" s="229"/>
      <c r="N544" s="229"/>
      <c r="O544" s="229"/>
      <c r="P544" s="185">
        <f>Q544+R544</f>
        <v>14820.3</v>
      </c>
      <c r="Q544" s="185">
        <f t="shared" si="231"/>
        <v>0</v>
      </c>
      <c r="R544" s="185">
        <f t="shared" si="231"/>
        <v>14820.3</v>
      </c>
      <c r="S544" s="185"/>
      <c r="T544" s="185"/>
      <c r="U544" s="185"/>
      <c r="V544" s="229"/>
      <c r="W544" s="229"/>
      <c r="X544" s="229"/>
      <c r="Y544" s="185"/>
      <c r="Z544" s="185"/>
      <c r="AA544" s="185"/>
      <c r="AB544" s="185"/>
      <c r="AC544" s="185"/>
      <c r="AD544" s="185"/>
      <c r="AE544" s="229"/>
      <c r="AF544" s="229"/>
      <c r="AG544" s="229"/>
      <c r="AH544" s="185"/>
      <c r="AI544" s="185"/>
      <c r="AJ544" s="189"/>
    </row>
    <row r="545" spans="1:36" s="94" customFormat="1" ht="66" customHeight="1" x14ac:dyDescent="0.2">
      <c r="A545" s="267" t="s">
        <v>746</v>
      </c>
      <c r="B545" s="82" t="s">
        <v>921</v>
      </c>
      <c r="C545" s="82"/>
      <c r="D545" s="89" t="s">
        <v>327</v>
      </c>
      <c r="E545" s="89" t="s">
        <v>333</v>
      </c>
      <c r="F545" s="89" t="s">
        <v>329</v>
      </c>
      <c r="G545" s="89" t="s">
        <v>374</v>
      </c>
      <c r="H545" s="89" t="s">
        <v>373</v>
      </c>
      <c r="I545" s="10">
        <v>2023</v>
      </c>
      <c r="J545" s="182">
        <f>K545+L545</f>
        <v>7949.7</v>
      </c>
      <c r="K545" s="182">
        <v>0</v>
      </c>
      <c r="L545" s="182">
        <v>7949.7</v>
      </c>
      <c r="M545" s="226"/>
      <c r="N545" s="226"/>
      <c r="O545" s="226"/>
      <c r="P545" s="182">
        <f>Q545+R545</f>
        <v>7949.7</v>
      </c>
      <c r="Q545" s="182">
        <f t="shared" si="231"/>
        <v>0</v>
      </c>
      <c r="R545" s="182">
        <f t="shared" si="231"/>
        <v>7949.7</v>
      </c>
      <c r="S545" s="182"/>
      <c r="T545" s="182"/>
      <c r="U545" s="182"/>
      <c r="V545" s="226"/>
      <c r="W545" s="226"/>
      <c r="X545" s="226"/>
      <c r="Y545" s="182"/>
      <c r="Z545" s="182"/>
      <c r="AA545" s="182"/>
      <c r="AB545" s="182"/>
      <c r="AC545" s="182"/>
      <c r="AD545" s="182"/>
      <c r="AE545" s="226"/>
      <c r="AF545" s="226"/>
      <c r="AG545" s="226"/>
      <c r="AH545" s="182"/>
      <c r="AI545" s="182"/>
      <c r="AJ545" s="186"/>
    </row>
    <row r="546" spans="1:36" s="94" customFormat="1" ht="30.75" customHeight="1" x14ac:dyDescent="0.2">
      <c r="A546" s="64"/>
      <c r="B546" s="143" t="s">
        <v>463</v>
      </c>
      <c r="C546" s="147"/>
      <c r="D546" s="93"/>
      <c r="E546" s="93"/>
      <c r="F546" s="93"/>
      <c r="G546" s="93"/>
      <c r="H546" s="93"/>
      <c r="I546" s="10"/>
      <c r="J546" s="185">
        <f>K546+L546</f>
        <v>7949.7</v>
      </c>
      <c r="K546" s="185">
        <v>0</v>
      </c>
      <c r="L546" s="185">
        <v>7949.7</v>
      </c>
      <c r="M546" s="229"/>
      <c r="N546" s="229"/>
      <c r="O546" s="229"/>
      <c r="P546" s="185">
        <f>Q546+R546</f>
        <v>7949.7</v>
      </c>
      <c r="Q546" s="185">
        <f t="shared" si="231"/>
        <v>0</v>
      </c>
      <c r="R546" s="185">
        <f t="shared" si="231"/>
        <v>7949.7</v>
      </c>
      <c r="S546" s="185"/>
      <c r="T546" s="185"/>
      <c r="U546" s="185"/>
      <c r="V546" s="229"/>
      <c r="W546" s="229"/>
      <c r="X546" s="229"/>
      <c r="Y546" s="185"/>
      <c r="Z546" s="185"/>
      <c r="AA546" s="185"/>
      <c r="AB546" s="185"/>
      <c r="AC546" s="185"/>
      <c r="AD546" s="185"/>
      <c r="AE546" s="229"/>
      <c r="AF546" s="229"/>
      <c r="AG546" s="229"/>
      <c r="AH546" s="185"/>
      <c r="AI546" s="185"/>
      <c r="AJ546" s="189"/>
    </row>
    <row r="547" spans="1:36" s="94" customFormat="1" ht="16.5" customHeight="1" x14ac:dyDescent="0.2">
      <c r="A547" s="64"/>
      <c r="B547" s="36" t="s">
        <v>84</v>
      </c>
      <c r="C547" s="147"/>
      <c r="D547" s="93"/>
      <c r="E547" s="93"/>
      <c r="F547" s="93"/>
      <c r="G547" s="93"/>
      <c r="H547" s="93"/>
      <c r="I547" s="10"/>
      <c r="J547" s="185"/>
      <c r="K547" s="185"/>
      <c r="L547" s="185"/>
      <c r="M547" s="229"/>
      <c r="N547" s="229"/>
      <c r="O547" s="229"/>
      <c r="P547" s="185"/>
      <c r="Q547" s="185"/>
      <c r="R547" s="185"/>
      <c r="S547" s="185"/>
      <c r="T547" s="185"/>
      <c r="U547" s="185"/>
      <c r="V547" s="229"/>
      <c r="W547" s="229"/>
      <c r="X547" s="229"/>
      <c r="Y547" s="185"/>
      <c r="Z547" s="185"/>
      <c r="AA547" s="185"/>
      <c r="AB547" s="185"/>
      <c r="AC547" s="185"/>
      <c r="AD547" s="185"/>
      <c r="AE547" s="229"/>
      <c r="AF547" s="229"/>
      <c r="AG547" s="229"/>
      <c r="AH547" s="185"/>
      <c r="AI547" s="185"/>
      <c r="AJ547" s="189"/>
    </row>
    <row r="548" spans="1:36" s="94" customFormat="1" ht="49.5" x14ac:dyDescent="0.2">
      <c r="A548" s="267" t="s">
        <v>747</v>
      </c>
      <c r="B548" s="103" t="s">
        <v>922</v>
      </c>
      <c r="C548" s="142"/>
      <c r="D548" s="89" t="s">
        <v>327</v>
      </c>
      <c r="E548" s="89" t="s">
        <v>333</v>
      </c>
      <c r="F548" s="89" t="s">
        <v>329</v>
      </c>
      <c r="G548" s="89" t="s">
        <v>374</v>
      </c>
      <c r="H548" s="89" t="s">
        <v>338</v>
      </c>
      <c r="I548" s="10">
        <v>2023</v>
      </c>
      <c r="J548" s="182"/>
      <c r="K548" s="182"/>
      <c r="L548" s="182"/>
      <c r="M548" s="226">
        <f>N548+O548</f>
        <v>2619.3000000000002</v>
      </c>
      <c r="N548" s="226">
        <v>0</v>
      </c>
      <c r="O548" s="226">
        <v>2619.3000000000002</v>
      </c>
      <c r="P548" s="182">
        <f>Q548+R548</f>
        <v>2619.3000000000002</v>
      </c>
      <c r="Q548" s="182">
        <f>K548+N548</f>
        <v>0</v>
      </c>
      <c r="R548" s="182">
        <f>L548+O548</f>
        <v>2619.3000000000002</v>
      </c>
      <c r="S548" s="182"/>
      <c r="T548" s="182"/>
      <c r="U548" s="182"/>
      <c r="V548" s="226"/>
      <c r="W548" s="226"/>
      <c r="X548" s="226"/>
      <c r="Y548" s="182"/>
      <c r="Z548" s="182"/>
      <c r="AA548" s="182"/>
      <c r="AB548" s="182"/>
      <c r="AC548" s="182"/>
      <c r="AD548" s="182"/>
      <c r="AE548" s="226"/>
      <c r="AF548" s="226"/>
      <c r="AG548" s="226"/>
      <c r="AH548" s="182"/>
      <c r="AI548" s="182"/>
      <c r="AJ548" s="186"/>
    </row>
    <row r="549" spans="1:36" s="94" customFormat="1" ht="33" x14ac:dyDescent="0.2">
      <c r="A549" s="64"/>
      <c r="B549" s="146" t="s">
        <v>463</v>
      </c>
      <c r="C549" s="144"/>
      <c r="D549" s="48"/>
      <c r="E549" s="48"/>
      <c r="F549" s="48"/>
      <c r="G549" s="48"/>
      <c r="H549" s="48"/>
      <c r="I549" s="49"/>
      <c r="J549" s="185"/>
      <c r="K549" s="185"/>
      <c r="L549" s="185"/>
      <c r="M549" s="229">
        <f>N549+O549</f>
        <v>2619.3000000000002</v>
      </c>
      <c r="N549" s="229">
        <v>0</v>
      </c>
      <c r="O549" s="229">
        <v>2619.3000000000002</v>
      </c>
      <c r="P549" s="185">
        <f>Q549+R549</f>
        <v>2619.3000000000002</v>
      </c>
      <c r="Q549" s="185">
        <f>K549+N549</f>
        <v>0</v>
      </c>
      <c r="R549" s="185">
        <f>L549+O549</f>
        <v>2619.3000000000002</v>
      </c>
      <c r="S549" s="185"/>
      <c r="T549" s="185"/>
      <c r="U549" s="185"/>
      <c r="V549" s="229"/>
      <c r="W549" s="229"/>
      <c r="X549" s="229"/>
      <c r="Y549" s="185"/>
      <c r="Z549" s="185"/>
      <c r="AA549" s="185"/>
      <c r="AB549" s="185"/>
      <c r="AC549" s="185"/>
      <c r="AD549" s="185"/>
      <c r="AE549" s="229"/>
      <c r="AF549" s="229"/>
      <c r="AG549" s="229"/>
      <c r="AH549" s="185"/>
      <c r="AI549" s="185"/>
      <c r="AJ549" s="189"/>
    </row>
    <row r="550" spans="1:36" s="3" customFormat="1" ht="51.75" x14ac:dyDescent="0.2">
      <c r="A550" s="63"/>
      <c r="B550" s="108" t="s">
        <v>395</v>
      </c>
      <c r="C550" s="109"/>
      <c r="D550" s="25"/>
      <c r="E550" s="25"/>
      <c r="F550" s="25"/>
      <c r="G550" s="25"/>
      <c r="H550" s="25"/>
      <c r="I550" s="10"/>
      <c r="J550" s="182"/>
      <c r="K550" s="182"/>
      <c r="L550" s="182"/>
      <c r="M550" s="226"/>
      <c r="N550" s="226"/>
      <c r="O550" s="226"/>
      <c r="P550" s="182"/>
      <c r="Q550" s="182"/>
      <c r="R550" s="182"/>
      <c r="S550" s="182"/>
      <c r="T550" s="182"/>
      <c r="U550" s="182"/>
      <c r="V550" s="226"/>
      <c r="W550" s="226"/>
      <c r="X550" s="226"/>
      <c r="Y550" s="182"/>
      <c r="Z550" s="182"/>
      <c r="AA550" s="182"/>
      <c r="AB550" s="182"/>
      <c r="AC550" s="182"/>
      <c r="AD550" s="182"/>
      <c r="AE550" s="226"/>
      <c r="AF550" s="226"/>
      <c r="AG550" s="226"/>
      <c r="AH550" s="182"/>
      <c r="AI550" s="182"/>
      <c r="AJ550" s="186"/>
    </row>
    <row r="551" spans="1:36" s="148" customFormat="1" ht="16.5" x14ac:dyDescent="0.2">
      <c r="A551" s="268"/>
      <c r="B551" s="28" t="s">
        <v>401</v>
      </c>
      <c r="C551" s="67"/>
      <c r="D551" s="27"/>
      <c r="E551" s="27"/>
      <c r="F551" s="27"/>
      <c r="G551" s="27"/>
      <c r="H551" s="27"/>
      <c r="I551" s="10"/>
      <c r="J551" s="22"/>
      <c r="K551" s="22"/>
      <c r="L551" s="22"/>
      <c r="M551" s="223"/>
      <c r="N551" s="223"/>
      <c r="O551" s="223"/>
      <c r="P551" s="74"/>
      <c r="Q551" s="74"/>
      <c r="R551" s="74"/>
      <c r="S551" s="74"/>
      <c r="T551" s="74"/>
      <c r="U551" s="74"/>
      <c r="V551" s="224"/>
      <c r="W551" s="224"/>
      <c r="X551" s="224"/>
      <c r="Y551" s="74"/>
      <c r="Z551" s="74"/>
      <c r="AA551" s="74"/>
      <c r="AB551" s="74"/>
      <c r="AC551" s="74"/>
      <c r="AD551" s="74"/>
      <c r="AE551" s="224"/>
      <c r="AF551" s="224"/>
      <c r="AG551" s="224"/>
      <c r="AH551" s="74"/>
      <c r="AI551" s="74"/>
      <c r="AJ551" s="183"/>
    </row>
    <row r="552" spans="1:36" s="150" customFormat="1" ht="68.25" customHeight="1" x14ac:dyDescent="0.2">
      <c r="A552" s="267" t="s">
        <v>748</v>
      </c>
      <c r="B552" s="141" t="s">
        <v>441</v>
      </c>
      <c r="C552" s="142"/>
      <c r="D552" s="178" t="s">
        <v>327</v>
      </c>
      <c r="E552" s="178" t="s">
        <v>333</v>
      </c>
      <c r="F552" s="178" t="s">
        <v>329</v>
      </c>
      <c r="G552" s="178" t="s">
        <v>353</v>
      </c>
      <c r="H552" s="178" t="s">
        <v>373</v>
      </c>
      <c r="I552" s="10" t="s">
        <v>413</v>
      </c>
      <c r="J552" s="182">
        <f>K552+L552</f>
        <v>60597</v>
      </c>
      <c r="K552" s="182">
        <f>K666</f>
        <v>0</v>
      </c>
      <c r="L552" s="182">
        <v>60597</v>
      </c>
      <c r="M552" s="226"/>
      <c r="N552" s="226"/>
      <c r="O552" s="226"/>
      <c r="P552" s="182">
        <f t="shared" ref="P552:P565" si="232">Q552+R552</f>
        <v>60597</v>
      </c>
      <c r="Q552" s="182">
        <f t="shared" ref="Q552:Q565" si="233">K552+N552</f>
        <v>0</v>
      </c>
      <c r="R552" s="182">
        <f t="shared" ref="R552:R565" si="234">L552+O552</f>
        <v>60597</v>
      </c>
      <c r="S552" s="182"/>
      <c r="T552" s="182"/>
      <c r="U552" s="182"/>
      <c r="V552" s="226"/>
      <c r="W552" s="226"/>
      <c r="X552" s="226"/>
      <c r="Y552" s="182"/>
      <c r="Z552" s="182"/>
      <c r="AA552" s="182"/>
      <c r="AB552" s="182"/>
      <c r="AC552" s="182"/>
      <c r="AD552" s="182"/>
      <c r="AE552" s="226"/>
      <c r="AF552" s="226"/>
      <c r="AG552" s="226"/>
      <c r="AH552" s="182"/>
      <c r="AI552" s="182"/>
      <c r="AJ552" s="186"/>
    </row>
    <row r="553" spans="1:36" s="150" customFormat="1" ht="65.25" customHeight="1" x14ac:dyDescent="0.2">
      <c r="A553" s="267" t="s">
        <v>749</v>
      </c>
      <c r="B553" s="141" t="s">
        <v>442</v>
      </c>
      <c r="C553" s="142"/>
      <c r="D553" s="178" t="s">
        <v>327</v>
      </c>
      <c r="E553" s="178" t="s">
        <v>333</v>
      </c>
      <c r="F553" s="178" t="s">
        <v>329</v>
      </c>
      <c r="G553" s="178" t="s">
        <v>353</v>
      </c>
      <c r="H553" s="178" t="s">
        <v>373</v>
      </c>
      <c r="I553" s="10">
        <v>2023</v>
      </c>
      <c r="J553" s="182">
        <f t="shared" ref="J553:J555" si="235">K553+L553</f>
        <v>120981</v>
      </c>
      <c r="K553" s="182">
        <f>K667</f>
        <v>0</v>
      </c>
      <c r="L553" s="182">
        <v>120981</v>
      </c>
      <c r="M553" s="226"/>
      <c r="N553" s="226"/>
      <c r="O553" s="226"/>
      <c r="P553" s="182">
        <f t="shared" si="232"/>
        <v>120981</v>
      </c>
      <c r="Q553" s="182">
        <f t="shared" si="233"/>
        <v>0</v>
      </c>
      <c r="R553" s="182">
        <f t="shared" si="234"/>
        <v>120981</v>
      </c>
      <c r="S553" s="182"/>
      <c r="T553" s="182"/>
      <c r="U553" s="182"/>
      <c r="V553" s="226"/>
      <c r="W553" s="226"/>
      <c r="X553" s="226"/>
      <c r="Y553" s="182"/>
      <c r="Z553" s="182"/>
      <c r="AA553" s="182"/>
      <c r="AB553" s="182"/>
      <c r="AC553" s="182"/>
      <c r="AD553" s="182"/>
      <c r="AE553" s="226"/>
      <c r="AF553" s="226"/>
      <c r="AG553" s="226"/>
      <c r="AH553" s="182"/>
      <c r="AI553" s="182"/>
      <c r="AJ553" s="186"/>
    </row>
    <row r="554" spans="1:36" s="150" customFormat="1" ht="52.5" customHeight="1" x14ac:dyDescent="0.2">
      <c r="A554" s="267" t="s">
        <v>750</v>
      </c>
      <c r="B554" s="141" t="s">
        <v>801</v>
      </c>
      <c r="C554" s="142"/>
      <c r="D554" s="178" t="s">
        <v>327</v>
      </c>
      <c r="E554" s="178" t="s">
        <v>333</v>
      </c>
      <c r="F554" s="178" t="s">
        <v>329</v>
      </c>
      <c r="G554" s="178" t="s">
        <v>353</v>
      </c>
      <c r="H554" s="178" t="s">
        <v>373</v>
      </c>
      <c r="I554" s="10">
        <v>2023</v>
      </c>
      <c r="J554" s="182">
        <f t="shared" si="235"/>
        <v>275195.40000000002</v>
      </c>
      <c r="K554" s="182">
        <v>0</v>
      </c>
      <c r="L554" s="182">
        <v>275195.40000000002</v>
      </c>
      <c r="M554" s="226"/>
      <c r="N554" s="226"/>
      <c r="O554" s="226"/>
      <c r="P554" s="182">
        <f t="shared" si="232"/>
        <v>275195.40000000002</v>
      </c>
      <c r="Q554" s="182">
        <f t="shared" si="233"/>
        <v>0</v>
      </c>
      <c r="R554" s="182">
        <f t="shared" si="234"/>
        <v>275195.40000000002</v>
      </c>
      <c r="S554" s="182"/>
      <c r="T554" s="182"/>
      <c r="U554" s="182"/>
      <c r="V554" s="226"/>
      <c r="W554" s="226"/>
      <c r="X554" s="226"/>
      <c r="Y554" s="182"/>
      <c r="Z554" s="182"/>
      <c r="AA554" s="182"/>
      <c r="AB554" s="182"/>
      <c r="AC554" s="182"/>
      <c r="AD554" s="182"/>
      <c r="AE554" s="226"/>
      <c r="AF554" s="226"/>
      <c r="AG554" s="226"/>
      <c r="AH554" s="182"/>
      <c r="AI554" s="182"/>
      <c r="AJ554" s="186"/>
    </row>
    <row r="555" spans="1:36" s="150" customFormat="1" ht="49.5" x14ac:dyDescent="0.2">
      <c r="A555" s="267" t="s">
        <v>751</v>
      </c>
      <c r="B555" s="141" t="s">
        <v>379</v>
      </c>
      <c r="C555" s="142"/>
      <c r="D555" s="178" t="s">
        <v>327</v>
      </c>
      <c r="E555" s="178" t="s">
        <v>333</v>
      </c>
      <c r="F555" s="178" t="s">
        <v>329</v>
      </c>
      <c r="G555" s="178" t="s">
        <v>353</v>
      </c>
      <c r="H555" s="178" t="s">
        <v>373</v>
      </c>
      <c r="I555" s="10">
        <v>2023</v>
      </c>
      <c r="J555" s="182">
        <f t="shared" si="235"/>
        <v>279357.40000000002</v>
      </c>
      <c r="K555" s="182">
        <v>0</v>
      </c>
      <c r="L555" s="182">
        <v>279357.40000000002</v>
      </c>
      <c r="M555" s="226"/>
      <c r="N555" s="226"/>
      <c r="O555" s="226"/>
      <c r="P555" s="182">
        <f t="shared" si="232"/>
        <v>279357.40000000002</v>
      </c>
      <c r="Q555" s="182">
        <f t="shared" si="233"/>
        <v>0</v>
      </c>
      <c r="R555" s="182">
        <f t="shared" si="234"/>
        <v>279357.40000000002</v>
      </c>
      <c r="S555" s="182"/>
      <c r="T555" s="182"/>
      <c r="U555" s="182"/>
      <c r="V555" s="226"/>
      <c r="W555" s="226"/>
      <c r="X555" s="226"/>
      <c r="Y555" s="182"/>
      <c r="Z555" s="182"/>
      <c r="AA555" s="182"/>
      <c r="AB555" s="182"/>
      <c r="AC555" s="182"/>
      <c r="AD555" s="182"/>
      <c r="AE555" s="226"/>
      <c r="AF555" s="226"/>
      <c r="AG555" s="226"/>
      <c r="AH555" s="182"/>
      <c r="AI555" s="182"/>
      <c r="AJ555" s="186"/>
    </row>
    <row r="556" spans="1:36" s="150" customFormat="1" ht="66" x14ac:dyDescent="0.2">
      <c r="A556" s="267" t="s">
        <v>752</v>
      </c>
      <c r="B556" s="141" t="s">
        <v>660</v>
      </c>
      <c r="C556" s="142"/>
      <c r="D556" s="178" t="s">
        <v>327</v>
      </c>
      <c r="E556" s="178" t="s">
        <v>333</v>
      </c>
      <c r="F556" s="178" t="s">
        <v>329</v>
      </c>
      <c r="G556" s="178" t="s">
        <v>818</v>
      </c>
      <c r="H556" s="178" t="s">
        <v>373</v>
      </c>
      <c r="I556" s="10" t="s">
        <v>411</v>
      </c>
      <c r="J556" s="182"/>
      <c r="K556" s="182"/>
      <c r="L556" s="182"/>
      <c r="M556" s="226">
        <f t="shared" ref="M556:M563" si="236">N556+O556</f>
        <v>62194.2</v>
      </c>
      <c r="N556" s="226">
        <v>51310</v>
      </c>
      <c r="O556" s="226">
        <v>10884.2</v>
      </c>
      <c r="P556" s="182">
        <f t="shared" si="232"/>
        <v>62194.2</v>
      </c>
      <c r="Q556" s="182">
        <f t="shared" si="233"/>
        <v>51310</v>
      </c>
      <c r="R556" s="182">
        <f t="shared" si="234"/>
        <v>10884.2</v>
      </c>
      <c r="S556" s="182"/>
      <c r="T556" s="182"/>
      <c r="U556" s="182"/>
      <c r="V556" s="226">
        <f t="shared" ref="V556:V561" si="237">W556+X556</f>
        <v>251607.7</v>
      </c>
      <c r="W556" s="226">
        <v>171778</v>
      </c>
      <c r="X556" s="226">
        <v>79829.7</v>
      </c>
      <c r="Y556" s="182">
        <f t="shared" ref="Y556:Y561" si="238">Z556+AA556</f>
        <v>251607.7</v>
      </c>
      <c r="Z556" s="182">
        <f t="shared" ref="Z556:Z561" si="239">T556+W556</f>
        <v>171778</v>
      </c>
      <c r="AA556" s="182">
        <f t="shared" ref="AA556:AA561" si="240">U556+X556</f>
        <v>79829.7</v>
      </c>
      <c r="AB556" s="182"/>
      <c r="AC556" s="182"/>
      <c r="AD556" s="182"/>
      <c r="AE556" s="226"/>
      <c r="AF556" s="226"/>
      <c r="AG556" s="226"/>
      <c r="AH556" s="182"/>
      <c r="AI556" s="182"/>
      <c r="AJ556" s="186"/>
    </row>
    <row r="557" spans="1:36" s="150" customFormat="1" ht="65.25" customHeight="1" x14ac:dyDescent="0.2">
      <c r="A557" s="267" t="s">
        <v>753</v>
      </c>
      <c r="B557" s="141" t="s">
        <v>661</v>
      </c>
      <c r="C557" s="142"/>
      <c r="D557" s="178" t="s">
        <v>327</v>
      </c>
      <c r="E557" s="178" t="s">
        <v>333</v>
      </c>
      <c r="F557" s="178" t="s">
        <v>329</v>
      </c>
      <c r="G557" s="178" t="s">
        <v>818</v>
      </c>
      <c r="H557" s="178" t="s">
        <v>373</v>
      </c>
      <c r="I557" s="10" t="s">
        <v>411</v>
      </c>
      <c r="J557" s="182"/>
      <c r="K557" s="182"/>
      <c r="L557" s="182"/>
      <c r="M557" s="226">
        <f t="shared" si="236"/>
        <v>80233.2</v>
      </c>
      <c r="N557" s="226">
        <v>66192</v>
      </c>
      <c r="O557" s="226">
        <v>14041.2</v>
      </c>
      <c r="P557" s="182">
        <f t="shared" si="232"/>
        <v>80233.2</v>
      </c>
      <c r="Q557" s="182">
        <f t="shared" si="233"/>
        <v>66192</v>
      </c>
      <c r="R557" s="182">
        <f t="shared" si="234"/>
        <v>14041.2</v>
      </c>
      <c r="S557" s="182"/>
      <c r="T557" s="182"/>
      <c r="U557" s="182"/>
      <c r="V557" s="226">
        <f t="shared" si="237"/>
        <v>316201.8</v>
      </c>
      <c r="W557" s="226">
        <v>221601</v>
      </c>
      <c r="X557" s="226">
        <v>94600.8</v>
      </c>
      <c r="Y557" s="182">
        <f t="shared" si="238"/>
        <v>316201.8</v>
      </c>
      <c r="Z557" s="182">
        <f t="shared" si="239"/>
        <v>221601</v>
      </c>
      <c r="AA557" s="182">
        <f t="shared" si="240"/>
        <v>94600.8</v>
      </c>
      <c r="AB557" s="182"/>
      <c r="AC557" s="182"/>
      <c r="AD557" s="182"/>
      <c r="AE557" s="226"/>
      <c r="AF557" s="226"/>
      <c r="AG557" s="226"/>
      <c r="AH557" s="182"/>
      <c r="AI557" s="182"/>
      <c r="AJ557" s="186"/>
    </row>
    <row r="558" spans="1:36" s="150" customFormat="1" ht="49.5" x14ac:dyDescent="0.2">
      <c r="A558" s="267" t="s">
        <v>754</v>
      </c>
      <c r="B558" s="141" t="s">
        <v>662</v>
      </c>
      <c r="C558" s="142"/>
      <c r="D558" s="178" t="s">
        <v>327</v>
      </c>
      <c r="E558" s="178" t="s">
        <v>333</v>
      </c>
      <c r="F558" s="178" t="s">
        <v>329</v>
      </c>
      <c r="G558" s="178" t="s">
        <v>818</v>
      </c>
      <c r="H558" s="178" t="s">
        <v>373</v>
      </c>
      <c r="I558" s="10" t="s">
        <v>411</v>
      </c>
      <c r="J558" s="182"/>
      <c r="K558" s="182"/>
      <c r="L558" s="182"/>
      <c r="M558" s="226">
        <f t="shared" si="236"/>
        <v>5056.1000000000004</v>
      </c>
      <c r="N558" s="226">
        <v>4171</v>
      </c>
      <c r="O558" s="226">
        <v>885.1</v>
      </c>
      <c r="P558" s="182">
        <f t="shared" si="232"/>
        <v>5056.1000000000004</v>
      </c>
      <c r="Q558" s="182">
        <f t="shared" si="233"/>
        <v>4171</v>
      </c>
      <c r="R558" s="182">
        <f t="shared" si="234"/>
        <v>885.1</v>
      </c>
      <c r="S558" s="182"/>
      <c r="T558" s="182"/>
      <c r="U558" s="182"/>
      <c r="V558" s="226">
        <f t="shared" si="237"/>
        <v>18901.5</v>
      </c>
      <c r="W558" s="226">
        <v>13965</v>
      </c>
      <c r="X558" s="226">
        <v>4936.5</v>
      </c>
      <c r="Y558" s="182">
        <f t="shared" si="238"/>
        <v>18901.5</v>
      </c>
      <c r="Z558" s="182">
        <f t="shared" si="239"/>
        <v>13965</v>
      </c>
      <c r="AA558" s="182">
        <f t="shared" si="240"/>
        <v>4936.5</v>
      </c>
      <c r="AB558" s="182"/>
      <c r="AC558" s="182"/>
      <c r="AD558" s="182"/>
      <c r="AE558" s="226"/>
      <c r="AF558" s="226"/>
      <c r="AG558" s="226"/>
      <c r="AH558" s="182"/>
      <c r="AI558" s="182"/>
      <c r="AJ558" s="186"/>
    </row>
    <row r="559" spans="1:36" s="150" customFormat="1" ht="49.5" x14ac:dyDescent="0.2">
      <c r="A559" s="267" t="s">
        <v>755</v>
      </c>
      <c r="B559" s="141" t="s">
        <v>663</v>
      </c>
      <c r="C559" s="142"/>
      <c r="D559" s="178" t="s">
        <v>327</v>
      </c>
      <c r="E559" s="178" t="s">
        <v>333</v>
      </c>
      <c r="F559" s="178" t="s">
        <v>329</v>
      </c>
      <c r="G559" s="178" t="s">
        <v>818</v>
      </c>
      <c r="H559" s="178" t="s">
        <v>373</v>
      </c>
      <c r="I559" s="10" t="s">
        <v>411</v>
      </c>
      <c r="J559" s="182"/>
      <c r="K559" s="182"/>
      <c r="L559" s="182"/>
      <c r="M559" s="226">
        <f t="shared" si="236"/>
        <v>6949.9</v>
      </c>
      <c r="N559" s="226">
        <v>5733</v>
      </c>
      <c r="O559" s="226">
        <v>1216.9000000000001</v>
      </c>
      <c r="P559" s="182">
        <f t="shared" si="232"/>
        <v>6949.9</v>
      </c>
      <c r="Q559" s="182">
        <f t="shared" si="233"/>
        <v>5733</v>
      </c>
      <c r="R559" s="182">
        <f t="shared" si="234"/>
        <v>1216.9000000000001</v>
      </c>
      <c r="S559" s="182"/>
      <c r="T559" s="182"/>
      <c r="U559" s="182"/>
      <c r="V559" s="226">
        <f t="shared" si="237"/>
        <v>25977.200000000001</v>
      </c>
      <c r="W559" s="226">
        <v>19196</v>
      </c>
      <c r="X559" s="226">
        <v>6781.2</v>
      </c>
      <c r="Y559" s="182">
        <f t="shared" si="238"/>
        <v>25977.200000000001</v>
      </c>
      <c r="Z559" s="182">
        <f t="shared" si="239"/>
        <v>19196</v>
      </c>
      <c r="AA559" s="182">
        <f t="shared" si="240"/>
        <v>6781.2</v>
      </c>
      <c r="AB559" s="182"/>
      <c r="AC559" s="182"/>
      <c r="AD559" s="182"/>
      <c r="AE559" s="226"/>
      <c r="AF559" s="226"/>
      <c r="AG559" s="226"/>
      <c r="AH559" s="182"/>
      <c r="AI559" s="182"/>
      <c r="AJ559" s="186"/>
    </row>
    <row r="560" spans="1:36" s="150" customFormat="1" ht="49.5" x14ac:dyDescent="0.2">
      <c r="A560" s="267" t="s">
        <v>756</v>
      </c>
      <c r="B560" s="141" t="s">
        <v>664</v>
      </c>
      <c r="C560" s="142"/>
      <c r="D560" s="178" t="s">
        <v>327</v>
      </c>
      <c r="E560" s="178" t="s">
        <v>333</v>
      </c>
      <c r="F560" s="178" t="s">
        <v>329</v>
      </c>
      <c r="G560" s="178" t="s">
        <v>818</v>
      </c>
      <c r="H560" s="178" t="s">
        <v>373</v>
      </c>
      <c r="I560" s="10" t="s">
        <v>411</v>
      </c>
      <c r="J560" s="182"/>
      <c r="K560" s="182"/>
      <c r="L560" s="182"/>
      <c r="M560" s="226">
        <f t="shared" si="236"/>
        <v>32635.200000000001</v>
      </c>
      <c r="N560" s="226">
        <v>26924</v>
      </c>
      <c r="O560" s="226">
        <v>5711.2</v>
      </c>
      <c r="P560" s="182">
        <f t="shared" si="232"/>
        <v>32635.200000000001</v>
      </c>
      <c r="Q560" s="182">
        <f t="shared" si="233"/>
        <v>26924</v>
      </c>
      <c r="R560" s="182">
        <f t="shared" si="234"/>
        <v>5711.2</v>
      </c>
      <c r="S560" s="182"/>
      <c r="T560" s="182"/>
      <c r="U560" s="182"/>
      <c r="V560" s="226">
        <f t="shared" si="237"/>
        <v>121971.4</v>
      </c>
      <c r="W560" s="226">
        <v>90128</v>
      </c>
      <c r="X560" s="226">
        <v>31843.4</v>
      </c>
      <c r="Y560" s="182">
        <f t="shared" si="238"/>
        <v>121971.4</v>
      </c>
      <c r="Z560" s="182">
        <f t="shared" si="239"/>
        <v>90128</v>
      </c>
      <c r="AA560" s="182">
        <f t="shared" si="240"/>
        <v>31843.4</v>
      </c>
      <c r="AB560" s="182"/>
      <c r="AC560" s="182"/>
      <c r="AD560" s="182"/>
      <c r="AE560" s="226"/>
      <c r="AF560" s="226"/>
      <c r="AG560" s="226"/>
      <c r="AH560" s="182"/>
      <c r="AI560" s="182"/>
      <c r="AJ560" s="186"/>
    </row>
    <row r="561" spans="1:36" s="150" customFormat="1" ht="49.5" x14ac:dyDescent="0.2">
      <c r="A561" s="267" t="s">
        <v>757</v>
      </c>
      <c r="B561" s="141" t="s">
        <v>665</v>
      </c>
      <c r="C561" s="142"/>
      <c r="D561" s="178" t="s">
        <v>327</v>
      </c>
      <c r="E561" s="178" t="s">
        <v>333</v>
      </c>
      <c r="F561" s="178" t="s">
        <v>329</v>
      </c>
      <c r="G561" s="178" t="s">
        <v>818</v>
      </c>
      <c r="H561" s="178" t="s">
        <v>373</v>
      </c>
      <c r="I561" s="10" t="s">
        <v>411</v>
      </c>
      <c r="J561" s="182"/>
      <c r="K561" s="182"/>
      <c r="L561" s="182"/>
      <c r="M561" s="226">
        <f t="shared" si="236"/>
        <v>26752.1</v>
      </c>
      <c r="N561" s="226">
        <v>22070</v>
      </c>
      <c r="O561" s="226">
        <v>4682.1000000000004</v>
      </c>
      <c r="P561" s="182">
        <f t="shared" si="232"/>
        <v>26752.1</v>
      </c>
      <c r="Q561" s="182">
        <f t="shared" si="233"/>
        <v>22070</v>
      </c>
      <c r="R561" s="182">
        <f t="shared" si="234"/>
        <v>4682.1000000000004</v>
      </c>
      <c r="S561" s="182"/>
      <c r="T561" s="182"/>
      <c r="U561" s="182"/>
      <c r="V561" s="226">
        <f t="shared" si="237"/>
        <v>96616.1</v>
      </c>
      <c r="W561" s="226">
        <v>71332</v>
      </c>
      <c r="X561" s="226">
        <v>25284.1</v>
      </c>
      <c r="Y561" s="182">
        <f t="shared" si="238"/>
        <v>96616.1</v>
      </c>
      <c r="Z561" s="182">
        <f t="shared" si="239"/>
        <v>71332</v>
      </c>
      <c r="AA561" s="182">
        <f t="shared" si="240"/>
        <v>25284.1</v>
      </c>
      <c r="AB561" s="182"/>
      <c r="AC561" s="182"/>
      <c r="AD561" s="182"/>
      <c r="AE561" s="226"/>
      <c r="AF561" s="226"/>
      <c r="AG561" s="226"/>
      <c r="AH561" s="182"/>
      <c r="AI561" s="182"/>
      <c r="AJ561" s="186"/>
    </row>
    <row r="562" spans="1:36" s="150" customFormat="1" ht="49.5" x14ac:dyDescent="0.2">
      <c r="A562" s="267" t="s">
        <v>758</v>
      </c>
      <c r="B562" s="145" t="s">
        <v>666</v>
      </c>
      <c r="C562" s="142"/>
      <c r="D562" s="178" t="s">
        <v>327</v>
      </c>
      <c r="E562" s="178" t="s">
        <v>333</v>
      </c>
      <c r="F562" s="178" t="s">
        <v>329</v>
      </c>
      <c r="G562" s="178" t="s">
        <v>353</v>
      </c>
      <c r="H562" s="178" t="s">
        <v>373</v>
      </c>
      <c r="I562" s="10">
        <v>2023</v>
      </c>
      <c r="J562" s="182"/>
      <c r="K562" s="182"/>
      <c r="L562" s="182"/>
      <c r="M562" s="226">
        <f t="shared" si="236"/>
        <v>474779.9</v>
      </c>
      <c r="N562" s="226">
        <v>0</v>
      </c>
      <c r="O562" s="226">
        <v>474779.9</v>
      </c>
      <c r="P562" s="182">
        <f t="shared" si="232"/>
        <v>474779.9</v>
      </c>
      <c r="Q562" s="182">
        <f t="shared" si="233"/>
        <v>0</v>
      </c>
      <c r="R562" s="182">
        <f t="shared" si="234"/>
        <v>474779.9</v>
      </c>
      <c r="S562" s="182"/>
      <c r="T562" s="182"/>
      <c r="U562" s="182"/>
      <c r="V562" s="226"/>
      <c r="W562" s="226"/>
      <c r="X562" s="226"/>
      <c r="Y562" s="182"/>
      <c r="Z562" s="182"/>
      <c r="AA562" s="182"/>
      <c r="AB562" s="182"/>
      <c r="AC562" s="182"/>
      <c r="AD562" s="182"/>
      <c r="AE562" s="226"/>
      <c r="AF562" s="226"/>
      <c r="AG562" s="226"/>
      <c r="AH562" s="182"/>
      <c r="AI562" s="182"/>
      <c r="AJ562" s="186"/>
    </row>
    <row r="563" spans="1:36" s="150" customFormat="1" ht="101.25" customHeight="1" x14ac:dyDescent="0.2">
      <c r="A563" s="267" t="s">
        <v>759</v>
      </c>
      <c r="B563" s="151" t="s">
        <v>923</v>
      </c>
      <c r="C563" s="142"/>
      <c r="D563" s="178" t="s">
        <v>327</v>
      </c>
      <c r="E563" s="178" t="s">
        <v>333</v>
      </c>
      <c r="F563" s="178" t="s">
        <v>329</v>
      </c>
      <c r="G563" s="178" t="s">
        <v>353</v>
      </c>
      <c r="H563" s="178" t="s">
        <v>373</v>
      </c>
      <c r="I563" s="10" t="s">
        <v>411</v>
      </c>
      <c r="J563" s="182"/>
      <c r="K563" s="182"/>
      <c r="L563" s="182"/>
      <c r="M563" s="226">
        <f t="shared" si="236"/>
        <v>27860.7</v>
      </c>
      <c r="N563" s="226">
        <v>0</v>
      </c>
      <c r="O563" s="226">
        <v>27860.7</v>
      </c>
      <c r="P563" s="182">
        <f t="shared" si="232"/>
        <v>27860.7</v>
      </c>
      <c r="Q563" s="182">
        <f t="shared" si="233"/>
        <v>0</v>
      </c>
      <c r="R563" s="182">
        <f t="shared" si="234"/>
        <v>27860.7</v>
      </c>
      <c r="S563" s="182"/>
      <c r="T563" s="182"/>
      <c r="U563" s="182"/>
      <c r="V563" s="226"/>
      <c r="W563" s="226"/>
      <c r="X563" s="226"/>
      <c r="Y563" s="182"/>
      <c r="Z563" s="182"/>
      <c r="AA563" s="182"/>
      <c r="AB563" s="182"/>
      <c r="AC563" s="182"/>
      <c r="AD563" s="182"/>
      <c r="AE563" s="226"/>
      <c r="AF563" s="226"/>
      <c r="AG563" s="226"/>
      <c r="AH563" s="182"/>
      <c r="AI563" s="182"/>
      <c r="AJ563" s="186"/>
    </row>
    <row r="564" spans="1:36" s="150" customFormat="1" ht="66" hidden="1" x14ac:dyDescent="0.2">
      <c r="A564" s="63"/>
      <c r="B564" s="151" t="s">
        <v>667</v>
      </c>
      <c r="C564" s="142"/>
      <c r="D564" s="178"/>
      <c r="E564" s="178"/>
      <c r="F564" s="178"/>
      <c r="G564" s="178"/>
      <c r="H564" s="178"/>
      <c r="I564" s="10"/>
      <c r="J564" s="182">
        <v>0</v>
      </c>
      <c r="K564" s="182">
        <v>0</v>
      </c>
      <c r="L564" s="182">
        <v>0</v>
      </c>
      <c r="M564" s="226"/>
      <c r="N564" s="226"/>
      <c r="O564" s="226"/>
      <c r="P564" s="182">
        <f t="shared" si="232"/>
        <v>0</v>
      </c>
      <c r="Q564" s="182">
        <f t="shared" si="233"/>
        <v>0</v>
      </c>
      <c r="R564" s="182">
        <f t="shared" si="234"/>
        <v>0</v>
      </c>
      <c r="S564" s="182"/>
      <c r="T564" s="182"/>
      <c r="U564" s="182"/>
      <c r="V564" s="226"/>
      <c r="W564" s="226"/>
      <c r="X564" s="226"/>
      <c r="Y564" s="182"/>
      <c r="Z564" s="182"/>
      <c r="AA564" s="182"/>
      <c r="AB564" s="182"/>
      <c r="AC564" s="182"/>
      <c r="AD564" s="182"/>
      <c r="AE564" s="226"/>
      <c r="AF564" s="226"/>
      <c r="AG564" s="226"/>
      <c r="AH564" s="182"/>
      <c r="AI564" s="182"/>
      <c r="AJ564" s="186"/>
    </row>
    <row r="565" spans="1:36" s="150" customFormat="1" ht="33" hidden="1" x14ac:dyDescent="0.2">
      <c r="A565" s="64"/>
      <c r="B565" s="152" t="s">
        <v>668</v>
      </c>
      <c r="C565" s="144"/>
      <c r="D565" s="48"/>
      <c r="E565" s="48"/>
      <c r="F565" s="48"/>
      <c r="G565" s="48"/>
      <c r="H565" s="48"/>
      <c r="I565" s="49"/>
      <c r="J565" s="185">
        <v>0</v>
      </c>
      <c r="K565" s="185">
        <v>0</v>
      </c>
      <c r="L565" s="185">
        <v>0</v>
      </c>
      <c r="M565" s="229"/>
      <c r="N565" s="229"/>
      <c r="O565" s="229"/>
      <c r="P565" s="185">
        <f t="shared" si="232"/>
        <v>0</v>
      </c>
      <c r="Q565" s="185">
        <f t="shared" si="233"/>
        <v>0</v>
      </c>
      <c r="R565" s="185">
        <f t="shared" si="234"/>
        <v>0</v>
      </c>
      <c r="S565" s="185"/>
      <c r="T565" s="185"/>
      <c r="U565" s="185"/>
      <c r="V565" s="229"/>
      <c r="W565" s="229"/>
      <c r="X565" s="229"/>
      <c r="Y565" s="185"/>
      <c r="Z565" s="185"/>
      <c r="AA565" s="185"/>
      <c r="AB565" s="185"/>
      <c r="AC565" s="185"/>
      <c r="AD565" s="185"/>
      <c r="AE565" s="229"/>
      <c r="AF565" s="229"/>
      <c r="AG565" s="229"/>
      <c r="AH565" s="185"/>
      <c r="AI565" s="185"/>
      <c r="AJ565" s="189"/>
    </row>
    <row r="566" spans="1:36" s="150" customFormat="1" ht="49.5" hidden="1" x14ac:dyDescent="0.2">
      <c r="A566" s="63"/>
      <c r="B566" s="151" t="s">
        <v>669</v>
      </c>
      <c r="C566" s="142"/>
      <c r="D566" s="178"/>
      <c r="E566" s="178"/>
      <c r="F566" s="178"/>
      <c r="G566" s="178"/>
      <c r="H566" s="178"/>
      <c r="I566" s="10"/>
      <c r="J566" s="182">
        <v>0</v>
      </c>
      <c r="K566" s="182">
        <v>0</v>
      </c>
      <c r="L566" s="182">
        <v>0</v>
      </c>
      <c r="M566" s="226"/>
      <c r="N566" s="226"/>
      <c r="O566" s="226"/>
      <c r="P566" s="182">
        <v>0</v>
      </c>
      <c r="Q566" s="182">
        <v>0</v>
      </c>
      <c r="R566" s="182">
        <v>0</v>
      </c>
      <c r="S566" s="182"/>
      <c r="T566" s="182"/>
      <c r="U566" s="182"/>
      <c r="V566" s="226"/>
      <c r="W566" s="226"/>
      <c r="X566" s="226"/>
      <c r="Y566" s="182"/>
      <c r="Z566" s="182"/>
      <c r="AA566" s="182"/>
      <c r="AB566" s="182"/>
      <c r="AC566" s="182"/>
      <c r="AD566" s="182"/>
      <c r="AE566" s="226"/>
      <c r="AF566" s="226"/>
      <c r="AG566" s="226"/>
      <c r="AH566" s="182"/>
      <c r="AI566" s="182"/>
      <c r="AJ566" s="186"/>
    </row>
    <row r="567" spans="1:36" s="150" customFormat="1" ht="33" hidden="1" x14ac:dyDescent="0.2">
      <c r="A567" s="63"/>
      <c r="B567" s="153" t="s">
        <v>672</v>
      </c>
      <c r="C567" s="142"/>
      <c r="D567" s="178"/>
      <c r="E567" s="178"/>
      <c r="F567" s="178"/>
      <c r="G567" s="178"/>
      <c r="H567" s="178"/>
      <c r="I567" s="10"/>
      <c r="J567" s="182"/>
      <c r="K567" s="182"/>
      <c r="L567" s="182"/>
      <c r="M567" s="226"/>
      <c r="N567" s="226"/>
      <c r="O567" s="226"/>
      <c r="P567" s="182"/>
      <c r="Q567" s="182"/>
      <c r="R567" s="182"/>
      <c r="S567" s="182"/>
      <c r="T567" s="182"/>
      <c r="U567" s="182"/>
      <c r="V567" s="226"/>
      <c r="W567" s="226"/>
      <c r="X567" s="226"/>
      <c r="Y567" s="182"/>
      <c r="Z567" s="182"/>
      <c r="AA567" s="182"/>
      <c r="AB567" s="182"/>
      <c r="AC567" s="182"/>
      <c r="AD567" s="182"/>
      <c r="AE567" s="226"/>
      <c r="AF567" s="226"/>
      <c r="AG567" s="226"/>
      <c r="AH567" s="182"/>
      <c r="AI567" s="182"/>
      <c r="AJ567" s="186"/>
    </row>
    <row r="568" spans="1:36" s="150" customFormat="1" ht="66" hidden="1" x14ac:dyDescent="0.2">
      <c r="A568" s="63"/>
      <c r="B568" s="154" t="s">
        <v>670</v>
      </c>
      <c r="C568" s="142"/>
      <c r="D568" s="178"/>
      <c r="E568" s="178"/>
      <c r="F568" s="178"/>
      <c r="G568" s="178"/>
      <c r="H568" s="178"/>
      <c r="I568" s="10"/>
      <c r="J568" s="182">
        <v>0</v>
      </c>
      <c r="K568" s="182">
        <v>0</v>
      </c>
      <c r="L568" s="182">
        <v>0</v>
      </c>
      <c r="M568" s="226"/>
      <c r="N568" s="226"/>
      <c r="O568" s="226"/>
      <c r="P568" s="182">
        <v>0</v>
      </c>
      <c r="Q568" s="182">
        <v>0</v>
      </c>
      <c r="R568" s="182">
        <v>0</v>
      </c>
      <c r="S568" s="182"/>
      <c r="T568" s="182"/>
      <c r="U568" s="182"/>
      <c r="V568" s="226"/>
      <c r="W568" s="226"/>
      <c r="X568" s="226"/>
      <c r="Y568" s="182"/>
      <c r="Z568" s="182"/>
      <c r="AA568" s="182"/>
      <c r="AB568" s="182"/>
      <c r="AC568" s="182"/>
      <c r="AD568" s="182"/>
      <c r="AE568" s="226"/>
      <c r="AF568" s="226"/>
      <c r="AG568" s="226"/>
      <c r="AH568" s="182"/>
      <c r="AI568" s="182"/>
      <c r="AJ568" s="186"/>
    </row>
    <row r="569" spans="1:36" s="150" customFormat="1" ht="33" hidden="1" x14ac:dyDescent="0.2">
      <c r="A569" s="63"/>
      <c r="B569" s="153" t="s">
        <v>673</v>
      </c>
      <c r="C569" s="142"/>
      <c r="D569" s="178"/>
      <c r="E569" s="178"/>
      <c r="F569" s="178"/>
      <c r="G569" s="178"/>
      <c r="H569" s="178"/>
      <c r="I569" s="10"/>
      <c r="J569" s="182"/>
      <c r="K569" s="182"/>
      <c r="L569" s="182"/>
      <c r="M569" s="226"/>
      <c r="N569" s="226"/>
      <c r="O569" s="226"/>
      <c r="P569" s="182"/>
      <c r="Q569" s="182"/>
      <c r="R569" s="182"/>
      <c r="S569" s="182"/>
      <c r="T569" s="182"/>
      <c r="U569" s="182"/>
      <c r="V569" s="226"/>
      <c r="W569" s="226"/>
      <c r="X569" s="226"/>
      <c r="Y569" s="182"/>
      <c r="Z569" s="182"/>
      <c r="AA569" s="182"/>
      <c r="AB569" s="182"/>
      <c r="AC569" s="182"/>
      <c r="AD569" s="182"/>
      <c r="AE569" s="226"/>
      <c r="AF569" s="226"/>
      <c r="AG569" s="226"/>
      <c r="AH569" s="182"/>
      <c r="AI569" s="182"/>
      <c r="AJ569" s="186"/>
    </row>
    <row r="570" spans="1:36" s="150" customFormat="1" ht="66" hidden="1" x14ac:dyDescent="0.2">
      <c r="A570" s="63"/>
      <c r="B570" s="154" t="s">
        <v>671</v>
      </c>
      <c r="C570" s="142"/>
      <c r="D570" s="178"/>
      <c r="E570" s="178"/>
      <c r="F570" s="178"/>
      <c r="G570" s="178"/>
      <c r="H570" s="178"/>
      <c r="I570" s="10"/>
      <c r="J570" s="182">
        <v>0</v>
      </c>
      <c r="K570" s="182">
        <v>0</v>
      </c>
      <c r="L570" s="182">
        <v>0</v>
      </c>
      <c r="M570" s="226"/>
      <c r="N570" s="226"/>
      <c r="O570" s="226"/>
      <c r="P570" s="182">
        <v>0</v>
      </c>
      <c r="Q570" s="182">
        <v>0</v>
      </c>
      <c r="R570" s="182">
        <v>0</v>
      </c>
      <c r="S570" s="182"/>
      <c r="T570" s="182"/>
      <c r="U570" s="182"/>
      <c r="V570" s="226"/>
      <c r="W570" s="226"/>
      <c r="X570" s="226"/>
      <c r="Y570" s="182"/>
      <c r="Z570" s="182"/>
      <c r="AA570" s="182"/>
      <c r="AB570" s="182"/>
      <c r="AC570" s="182"/>
      <c r="AD570" s="182"/>
      <c r="AE570" s="226"/>
      <c r="AF570" s="226"/>
      <c r="AG570" s="226"/>
      <c r="AH570" s="182"/>
      <c r="AI570" s="182"/>
      <c r="AJ570" s="186"/>
    </row>
    <row r="571" spans="1:36" s="150" customFormat="1" ht="33" x14ac:dyDescent="0.2">
      <c r="A571" s="63"/>
      <c r="B571" s="153" t="s">
        <v>674</v>
      </c>
      <c r="C571" s="142"/>
      <c r="D571" s="178"/>
      <c r="E571" s="178"/>
      <c r="F571" s="178"/>
      <c r="G571" s="178"/>
      <c r="H571" s="178"/>
      <c r="I571" s="10"/>
      <c r="J571" s="182"/>
      <c r="K571" s="182"/>
      <c r="L571" s="182"/>
      <c r="M571" s="226"/>
      <c r="N571" s="226"/>
      <c r="O571" s="226"/>
      <c r="P571" s="182"/>
      <c r="Q571" s="182"/>
      <c r="R571" s="182"/>
      <c r="S571" s="182"/>
      <c r="T571" s="182"/>
      <c r="U571" s="182"/>
      <c r="V571" s="226"/>
      <c r="W571" s="226"/>
      <c r="X571" s="226"/>
      <c r="Y571" s="182"/>
      <c r="Z571" s="182"/>
      <c r="AA571" s="182"/>
      <c r="AB571" s="182"/>
      <c r="AC571" s="182"/>
      <c r="AD571" s="182"/>
      <c r="AE571" s="226"/>
      <c r="AF571" s="226"/>
      <c r="AG571" s="226"/>
      <c r="AH571" s="182"/>
      <c r="AI571" s="182"/>
      <c r="AJ571" s="186"/>
    </row>
    <row r="572" spans="1:36" s="150" customFormat="1" ht="49.5" x14ac:dyDescent="0.2">
      <c r="A572" s="267" t="s">
        <v>760</v>
      </c>
      <c r="B572" s="151" t="s">
        <v>675</v>
      </c>
      <c r="C572" s="142"/>
      <c r="D572" s="178" t="s">
        <v>327</v>
      </c>
      <c r="E572" s="178" t="s">
        <v>333</v>
      </c>
      <c r="F572" s="178" t="s">
        <v>329</v>
      </c>
      <c r="G572" s="178" t="s">
        <v>374</v>
      </c>
      <c r="H572" s="178" t="s">
        <v>335</v>
      </c>
      <c r="I572" s="10">
        <v>2023</v>
      </c>
      <c r="J572" s="182"/>
      <c r="K572" s="182"/>
      <c r="L572" s="182"/>
      <c r="M572" s="226">
        <f t="shared" ref="M572:M573" si="241">N572+O572</f>
        <v>10974</v>
      </c>
      <c r="N572" s="226">
        <v>0</v>
      </c>
      <c r="O572" s="226">
        <v>10974</v>
      </c>
      <c r="P572" s="182">
        <f t="shared" ref="P572" si="242">Q572+R572</f>
        <v>10974</v>
      </c>
      <c r="Q572" s="182">
        <f t="shared" ref="Q572" si="243">K572+N572</f>
        <v>0</v>
      </c>
      <c r="R572" s="182">
        <f t="shared" ref="R572" si="244">L572+O572</f>
        <v>10974</v>
      </c>
      <c r="S572" s="182"/>
      <c r="T572" s="182"/>
      <c r="U572" s="182"/>
      <c r="V572" s="226"/>
      <c r="W572" s="226"/>
      <c r="X572" s="226"/>
      <c r="Y572" s="182"/>
      <c r="Z572" s="182"/>
      <c r="AA572" s="182"/>
      <c r="AB572" s="182"/>
      <c r="AC572" s="182"/>
      <c r="AD572" s="182"/>
      <c r="AE572" s="226"/>
      <c r="AF572" s="226"/>
      <c r="AG572" s="226"/>
      <c r="AH572" s="182"/>
      <c r="AI572" s="182"/>
      <c r="AJ572" s="186"/>
    </row>
    <row r="573" spans="1:36" s="150" customFormat="1" ht="33" x14ac:dyDescent="0.2">
      <c r="A573" s="64"/>
      <c r="B573" s="104" t="s">
        <v>668</v>
      </c>
      <c r="C573" s="144"/>
      <c r="D573" s="48"/>
      <c r="E573" s="48"/>
      <c r="F573" s="48"/>
      <c r="G573" s="48"/>
      <c r="H573" s="48"/>
      <c r="I573" s="49"/>
      <c r="J573" s="185"/>
      <c r="K573" s="185"/>
      <c r="L573" s="185"/>
      <c r="M573" s="229">
        <f t="shared" si="241"/>
        <v>10974</v>
      </c>
      <c r="N573" s="229">
        <v>0</v>
      </c>
      <c r="O573" s="229">
        <v>10974</v>
      </c>
      <c r="P573" s="185">
        <f t="shared" ref="P573" si="245">Q573+R573</f>
        <v>10974</v>
      </c>
      <c r="Q573" s="185">
        <f t="shared" ref="Q573" si="246">K573+N573</f>
        <v>0</v>
      </c>
      <c r="R573" s="185">
        <f t="shared" ref="R573" si="247">L573+O573</f>
        <v>10974</v>
      </c>
      <c r="S573" s="185"/>
      <c r="T573" s="185"/>
      <c r="U573" s="185"/>
      <c r="V573" s="229"/>
      <c r="W573" s="229"/>
      <c r="X573" s="229"/>
      <c r="Y573" s="185"/>
      <c r="Z573" s="185"/>
      <c r="AA573" s="185"/>
      <c r="AB573" s="185"/>
      <c r="AC573" s="185"/>
      <c r="AD573" s="185"/>
      <c r="AE573" s="229"/>
      <c r="AF573" s="229"/>
      <c r="AG573" s="229"/>
      <c r="AH573" s="185"/>
      <c r="AI573" s="185"/>
      <c r="AJ573" s="189"/>
    </row>
    <row r="574" spans="1:36" s="150" customFormat="1" ht="16.5" x14ac:dyDescent="0.2">
      <c r="A574" s="63"/>
      <c r="B574" s="28" t="s">
        <v>676</v>
      </c>
      <c r="C574" s="67"/>
      <c r="D574" s="27"/>
      <c r="E574" s="27"/>
      <c r="F574" s="27"/>
      <c r="G574" s="27"/>
      <c r="H574" s="27"/>
      <c r="I574" s="10"/>
      <c r="J574" s="182"/>
      <c r="K574" s="182"/>
      <c r="L574" s="182"/>
      <c r="M574" s="226"/>
      <c r="N574" s="226"/>
      <c r="O574" s="226"/>
      <c r="P574" s="182"/>
      <c r="Q574" s="182"/>
      <c r="R574" s="182"/>
      <c r="S574" s="182"/>
      <c r="T574" s="182"/>
      <c r="U574" s="182"/>
      <c r="V574" s="226"/>
      <c r="W574" s="226"/>
      <c r="X574" s="226"/>
      <c r="Y574" s="182"/>
      <c r="Z574" s="182"/>
      <c r="AA574" s="182"/>
      <c r="AB574" s="182"/>
      <c r="AC574" s="182"/>
      <c r="AD574" s="182"/>
      <c r="AE574" s="226"/>
      <c r="AF574" s="226"/>
      <c r="AG574" s="226"/>
      <c r="AH574" s="182"/>
      <c r="AI574" s="182"/>
      <c r="AJ574" s="186"/>
    </row>
    <row r="575" spans="1:36" s="150" customFormat="1" ht="82.5" x14ac:dyDescent="0.2">
      <c r="A575" s="267" t="s">
        <v>761</v>
      </c>
      <c r="B575" s="155" t="s">
        <v>924</v>
      </c>
      <c r="C575" s="142"/>
      <c r="D575" s="178" t="s">
        <v>327</v>
      </c>
      <c r="E575" s="178" t="s">
        <v>333</v>
      </c>
      <c r="F575" s="178" t="s">
        <v>329</v>
      </c>
      <c r="G575" s="178" t="s">
        <v>353</v>
      </c>
      <c r="H575" s="178" t="s">
        <v>373</v>
      </c>
      <c r="I575" s="10">
        <v>2023</v>
      </c>
      <c r="J575" s="182"/>
      <c r="K575" s="182"/>
      <c r="L575" s="182"/>
      <c r="M575" s="226">
        <f t="shared" ref="M575" si="248">N575+O575</f>
        <v>39859.800000000003</v>
      </c>
      <c r="N575" s="226">
        <v>0</v>
      </c>
      <c r="O575" s="226">
        <v>39859.800000000003</v>
      </c>
      <c r="P575" s="182">
        <f t="shared" ref="P575" si="249">Q575+R575</f>
        <v>39859.800000000003</v>
      </c>
      <c r="Q575" s="182">
        <f t="shared" ref="Q575" si="250">K575+N575</f>
        <v>0</v>
      </c>
      <c r="R575" s="182">
        <f t="shared" ref="R575" si="251">L575+O575</f>
        <v>39859.800000000003</v>
      </c>
      <c r="S575" s="182"/>
      <c r="T575" s="182"/>
      <c r="U575" s="182"/>
      <c r="V575" s="226"/>
      <c r="W575" s="226"/>
      <c r="X575" s="226"/>
      <c r="Y575" s="182"/>
      <c r="Z575" s="182"/>
      <c r="AA575" s="182"/>
      <c r="AB575" s="182"/>
      <c r="AC575" s="182"/>
      <c r="AD575" s="182"/>
      <c r="AE575" s="226"/>
      <c r="AF575" s="226"/>
      <c r="AG575" s="226"/>
      <c r="AH575" s="182"/>
      <c r="AI575" s="182"/>
      <c r="AJ575" s="186"/>
    </row>
    <row r="576" spans="1:36" s="150" customFormat="1" ht="33" x14ac:dyDescent="0.2">
      <c r="A576" s="63"/>
      <c r="B576" s="28" t="s">
        <v>84</v>
      </c>
      <c r="C576" s="67"/>
      <c r="D576" s="27"/>
      <c r="E576" s="27"/>
      <c r="F576" s="27"/>
      <c r="G576" s="27"/>
      <c r="H576" s="27"/>
      <c r="I576" s="10"/>
      <c r="J576" s="182"/>
      <c r="K576" s="182"/>
      <c r="L576" s="182"/>
      <c r="M576" s="226"/>
      <c r="N576" s="226"/>
      <c r="O576" s="226"/>
      <c r="P576" s="182"/>
      <c r="Q576" s="182"/>
      <c r="R576" s="182"/>
      <c r="S576" s="182"/>
      <c r="T576" s="182"/>
      <c r="U576" s="182"/>
      <c r="V576" s="226"/>
      <c r="W576" s="226"/>
      <c r="X576" s="226"/>
      <c r="Y576" s="182"/>
      <c r="Z576" s="182"/>
      <c r="AA576" s="182"/>
      <c r="AB576" s="182"/>
      <c r="AC576" s="182"/>
      <c r="AD576" s="182"/>
      <c r="AE576" s="226"/>
      <c r="AF576" s="226"/>
      <c r="AG576" s="226"/>
      <c r="AH576" s="182"/>
      <c r="AI576" s="182"/>
      <c r="AJ576" s="186"/>
    </row>
    <row r="577" spans="1:36" s="150" customFormat="1" ht="66" x14ac:dyDescent="0.2">
      <c r="A577" s="267" t="s">
        <v>839</v>
      </c>
      <c r="B577" s="145" t="s">
        <v>838</v>
      </c>
      <c r="C577" s="142"/>
      <c r="D577" s="178" t="s">
        <v>327</v>
      </c>
      <c r="E577" s="178" t="s">
        <v>333</v>
      </c>
      <c r="F577" s="178" t="s">
        <v>329</v>
      </c>
      <c r="G577" s="178" t="s">
        <v>374</v>
      </c>
      <c r="H577" s="178">
        <v>414</v>
      </c>
      <c r="I577" s="10">
        <v>2023</v>
      </c>
      <c r="J577" s="182"/>
      <c r="K577" s="182"/>
      <c r="L577" s="182"/>
      <c r="M577" s="226">
        <f t="shared" ref="M577:M578" si="252">N577+O577</f>
        <v>17675.5</v>
      </c>
      <c r="N577" s="226">
        <v>0</v>
      </c>
      <c r="O577" s="226">
        <v>17675.5</v>
      </c>
      <c r="P577" s="182">
        <f t="shared" ref="P577:P578" si="253">Q577+R577</f>
        <v>17675.5</v>
      </c>
      <c r="Q577" s="182">
        <f t="shared" ref="Q577:Q578" si="254">K577+N577</f>
        <v>0</v>
      </c>
      <c r="R577" s="182">
        <f t="shared" ref="R577:R578" si="255">L577+O577</f>
        <v>17675.5</v>
      </c>
      <c r="S577" s="182"/>
      <c r="T577" s="182"/>
      <c r="U577" s="182"/>
      <c r="V577" s="226"/>
      <c r="W577" s="226"/>
      <c r="X577" s="226"/>
      <c r="Y577" s="182"/>
      <c r="Z577" s="182"/>
      <c r="AA577" s="182"/>
      <c r="AB577" s="182"/>
      <c r="AC577" s="182"/>
      <c r="AD577" s="182"/>
      <c r="AE577" s="226"/>
      <c r="AF577" s="226"/>
      <c r="AG577" s="226"/>
      <c r="AH577" s="182"/>
      <c r="AI577" s="182"/>
      <c r="AJ577" s="186"/>
    </row>
    <row r="578" spans="1:36" s="150" customFormat="1" ht="33" x14ac:dyDescent="0.2">
      <c r="A578" s="63"/>
      <c r="B578" s="104" t="s">
        <v>23</v>
      </c>
      <c r="C578" s="142"/>
      <c r="D578" s="178"/>
      <c r="E578" s="178"/>
      <c r="F578" s="178"/>
      <c r="G578" s="178"/>
      <c r="H578" s="178"/>
      <c r="I578" s="10"/>
      <c r="J578" s="185"/>
      <c r="K578" s="185"/>
      <c r="L578" s="185"/>
      <c r="M578" s="229">
        <f t="shared" si="252"/>
        <v>17675.5</v>
      </c>
      <c r="N578" s="229">
        <v>0</v>
      </c>
      <c r="O578" s="229">
        <v>17675.5</v>
      </c>
      <c r="P578" s="185">
        <f t="shared" si="253"/>
        <v>17675.5</v>
      </c>
      <c r="Q578" s="185">
        <f t="shared" si="254"/>
        <v>0</v>
      </c>
      <c r="R578" s="185">
        <f t="shared" si="255"/>
        <v>17675.5</v>
      </c>
      <c r="S578" s="182"/>
      <c r="T578" s="182"/>
      <c r="U578" s="182"/>
      <c r="V578" s="226"/>
      <c r="W578" s="226"/>
      <c r="X578" s="226"/>
      <c r="Y578" s="182"/>
      <c r="Z578" s="182"/>
      <c r="AA578" s="182"/>
      <c r="AB578" s="182"/>
      <c r="AC578" s="182"/>
      <c r="AD578" s="182"/>
      <c r="AE578" s="226"/>
      <c r="AF578" s="226"/>
      <c r="AG578" s="226"/>
      <c r="AH578" s="182"/>
      <c r="AI578" s="182"/>
      <c r="AJ578" s="186"/>
    </row>
    <row r="579" spans="1:36" s="150" customFormat="1" ht="50.25" customHeight="1" x14ac:dyDescent="0.2">
      <c r="A579" s="267" t="s">
        <v>840</v>
      </c>
      <c r="B579" s="145" t="s">
        <v>677</v>
      </c>
      <c r="C579" s="142"/>
      <c r="D579" s="178" t="s">
        <v>327</v>
      </c>
      <c r="E579" s="178" t="s">
        <v>333</v>
      </c>
      <c r="F579" s="178" t="s">
        <v>329</v>
      </c>
      <c r="G579" s="178" t="s">
        <v>374</v>
      </c>
      <c r="H579" s="178">
        <v>414</v>
      </c>
      <c r="I579" s="10">
        <v>2023</v>
      </c>
      <c r="J579" s="182"/>
      <c r="K579" s="182"/>
      <c r="L579" s="182"/>
      <c r="M579" s="226">
        <f t="shared" ref="M579:M580" si="256">N579+O579</f>
        <v>11955.8</v>
      </c>
      <c r="N579" s="226">
        <v>0</v>
      </c>
      <c r="O579" s="226">
        <v>11955.8</v>
      </c>
      <c r="P579" s="182">
        <f t="shared" ref="P579:P580" si="257">Q579+R579</f>
        <v>11955.8</v>
      </c>
      <c r="Q579" s="182">
        <f t="shared" ref="Q579:Q580" si="258">K579+N579</f>
        <v>0</v>
      </c>
      <c r="R579" s="182">
        <f t="shared" ref="R579:R580" si="259">L579+O579</f>
        <v>11955.8</v>
      </c>
      <c r="S579" s="182"/>
      <c r="T579" s="182"/>
      <c r="U579" s="182"/>
      <c r="V579" s="226"/>
      <c r="W579" s="226"/>
      <c r="X579" s="226"/>
      <c r="Y579" s="182"/>
      <c r="Z579" s="182"/>
      <c r="AA579" s="182"/>
      <c r="AB579" s="182"/>
      <c r="AC579" s="182"/>
      <c r="AD579" s="182"/>
      <c r="AE579" s="226"/>
      <c r="AF579" s="226"/>
      <c r="AG579" s="226"/>
      <c r="AH579" s="182"/>
      <c r="AI579" s="182"/>
      <c r="AJ579" s="186"/>
    </row>
    <row r="580" spans="1:36" s="150" customFormat="1" ht="33" x14ac:dyDescent="0.2">
      <c r="A580" s="63"/>
      <c r="B580" s="104" t="s">
        <v>23</v>
      </c>
      <c r="C580" s="142"/>
      <c r="D580" s="178"/>
      <c r="E580" s="178"/>
      <c r="F580" s="178"/>
      <c r="G580" s="178"/>
      <c r="H580" s="178"/>
      <c r="I580" s="10"/>
      <c r="J580" s="185"/>
      <c r="K580" s="185"/>
      <c r="L580" s="185"/>
      <c r="M580" s="229">
        <f t="shared" si="256"/>
        <v>11955.8</v>
      </c>
      <c r="N580" s="229">
        <v>0</v>
      </c>
      <c r="O580" s="229">
        <v>11955.8</v>
      </c>
      <c r="P580" s="185">
        <f t="shared" si="257"/>
        <v>11955.8</v>
      </c>
      <c r="Q580" s="185">
        <f t="shared" si="258"/>
        <v>0</v>
      </c>
      <c r="R580" s="185">
        <f t="shared" si="259"/>
        <v>11955.8</v>
      </c>
      <c r="S580" s="182"/>
      <c r="T580" s="182"/>
      <c r="U580" s="182"/>
      <c r="V580" s="226"/>
      <c r="W580" s="226"/>
      <c r="X580" s="226"/>
      <c r="Y580" s="182"/>
      <c r="Z580" s="182"/>
      <c r="AA580" s="182"/>
      <c r="AB580" s="182"/>
      <c r="AC580" s="182"/>
      <c r="AD580" s="182"/>
      <c r="AE580" s="226"/>
      <c r="AF580" s="226"/>
      <c r="AG580" s="226"/>
      <c r="AH580" s="182"/>
      <c r="AI580" s="182"/>
      <c r="AJ580" s="186"/>
    </row>
    <row r="581" spans="1:36" ht="52.5" customHeight="1" x14ac:dyDescent="0.2">
      <c r="A581" s="19"/>
      <c r="B581" s="108" t="s">
        <v>393</v>
      </c>
      <c r="C581" s="109"/>
      <c r="D581" s="25"/>
      <c r="E581" s="25"/>
      <c r="F581" s="25"/>
      <c r="G581" s="25"/>
      <c r="H581" s="25"/>
      <c r="I581" s="10"/>
      <c r="J581" s="22"/>
      <c r="K581" s="22"/>
      <c r="L581" s="22"/>
      <c r="M581" s="223"/>
      <c r="N581" s="223"/>
      <c r="O581" s="223"/>
      <c r="P581" s="22"/>
      <c r="Q581" s="22"/>
      <c r="R581" s="22"/>
      <c r="S581" s="22"/>
      <c r="T581" s="22"/>
      <c r="U581" s="22"/>
      <c r="V581" s="223"/>
      <c r="W581" s="223"/>
      <c r="X581" s="223"/>
      <c r="Y581" s="22"/>
      <c r="Z581" s="22"/>
      <c r="AA581" s="22"/>
      <c r="AB581" s="22"/>
      <c r="AC581" s="22"/>
      <c r="AD581" s="22"/>
      <c r="AE581" s="223"/>
      <c r="AF581" s="223"/>
      <c r="AG581" s="223"/>
      <c r="AH581" s="22"/>
      <c r="AI581" s="22"/>
      <c r="AJ581" s="23"/>
    </row>
    <row r="582" spans="1:36" s="3" customFormat="1" ht="19.5" customHeight="1" x14ac:dyDescent="0.2">
      <c r="A582" s="63"/>
      <c r="B582" s="108" t="s">
        <v>394</v>
      </c>
      <c r="C582" s="109"/>
      <c r="D582" s="25"/>
      <c r="E582" s="25"/>
      <c r="F582" s="25"/>
      <c r="G582" s="25"/>
      <c r="H582" s="25"/>
      <c r="I582" s="10"/>
      <c r="J582" s="182"/>
      <c r="K582" s="182"/>
      <c r="L582" s="182"/>
      <c r="M582" s="226"/>
      <c r="N582" s="226"/>
      <c r="O582" s="226"/>
      <c r="P582" s="182"/>
      <c r="Q582" s="182"/>
      <c r="R582" s="182"/>
      <c r="S582" s="182"/>
      <c r="T582" s="182"/>
      <c r="U582" s="182"/>
      <c r="V582" s="226"/>
      <c r="W582" s="226"/>
      <c r="X582" s="226"/>
      <c r="Y582" s="182"/>
      <c r="Z582" s="182"/>
      <c r="AA582" s="182"/>
      <c r="AB582" s="182"/>
      <c r="AC582" s="182"/>
      <c r="AD582" s="182"/>
      <c r="AE582" s="226"/>
      <c r="AF582" s="226"/>
      <c r="AG582" s="226"/>
      <c r="AH582" s="182"/>
      <c r="AI582" s="182"/>
      <c r="AJ582" s="186"/>
    </row>
    <row r="583" spans="1:36" ht="49.5" x14ac:dyDescent="0.2">
      <c r="A583" s="268"/>
      <c r="B583" s="28" t="s">
        <v>8</v>
      </c>
      <c r="C583" s="67"/>
      <c r="D583" s="27"/>
      <c r="E583" s="27"/>
      <c r="F583" s="27"/>
      <c r="G583" s="27"/>
      <c r="H583" s="27"/>
      <c r="I583" s="10"/>
      <c r="J583" s="22"/>
      <c r="K583" s="22"/>
      <c r="L583" s="22"/>
      <c r="M583" s="223"/>
      <c r="N583" s="223"/>
      <c r="O583" s="223"/>
      <c r="P583" s="74"/>
      <c r="Q583" s="74"/>
      <c r="R583" s="74"/>
      <c r="S583" s="74"/>
      <c r="T583" s="74"/>
      <c r="U583" s="74"/>
      <c r="V583" s="224"/>
      <c r="W583" s="224"/>
      <c r="X583" s="224"/>
      <c r="Y583" s="74"/>
      <c r="Z583" s="74"/>
      <c r="AA583" s="74"/>
      <c r="AB583" s="74"/>
      <c r="AC583" s="74"/>
      <c r="AD583" s="74"/>
      <c r="AE583" s="224"/>
      <c r="AF583" s="224"/>
      <c r="AG583" s="224"/>
      <c r="AH583" s="74"/>
      <c r="AI583" s="74"/>
      <c r="AJ583" s="183"/>
    </row>
    <row r="584" spans="1:36" ht="34.5" x14ac:dyDescent="0.2">
      <c r="A584" s="19"/>
      <c r="B584" s="36" t="s">
        <v>84</v>
      </c>
      <c r="C584" s="67"/>
      <c r="D584" s="27"/>
      <c r="E584" s="27"/>
      <c r="F584" s="27"/>
      <c r="G584" s="27"/>
      <c r="H584" s="27"/>
      <c r="I584" s="10"/>
      <c r="J584" s="22"/>
      <c r="K584" s="22"/>
      <c r="L584" s="22"/>
      <c r="M584" s="223"/>
      <c r="N584" s="223"/>
      <c r="O584" s="223"/>
      <c r="P584" s="74"/>
      <c r="Q584" s="74"/>
      <c r="R584" s="74"/>
      <c r="S584" s="74"/>
      <c r="T584" s="74"/>
      <c r="U584" s="74"/>
      <c r="V584" s="224"/>
      <c r="W584" s="224"/>
      <c r="X584" s="224"/>
      <c r="Y584" s="74"/>
      <c r="Z584" s="74"/>
      <c r="AA584" s="74"/>
      <c r="AB584" s="74"/>
      <c r="AC584" s="74"/>
      <c r="AD584" s="74"/>
      <c r="AE584" s="224"/>
      <c r="AF584" s="224"/>
      <c r="AG584" s="224"/>
      <c r="AH584" s="74"/>
      <c r="AI584" s="74"/>
      <c r="AJ584" s="183"/>
    </row>
    <row r="585" spans="1:36" ht="32.25" customHeight="1" x14ac:dyDescent="0.2">
      <c r="A585" s="267" t="s">
        <v>841</v>
      </c>
      <c r="B585" s="105" t="s">
        <v>678</v>
      </c>
      <c r="C585" s="105"/>
      <c r="D585" s="178" t="s">
        <v>327</v>
      </c>
      <c r="E585" s="178" t="s">
        <v>356</v>
      </c>
      <c r="F585" s="178" t="s">
        <v>133</v>
      </c>
      <c r="G585" s="178" t="s">
        <v>764</v>
      </c>
      <c r="H585" s="178" t="s">
        <v>338</v>
      </c>
      <c r="I585" s="10" t="s">
        <v>412</v>
      </c>
      <c r="J585" s="182"/>
      <c r="K585" s="182"/>
      <c r="L585" s="182"/>
      <c r="M585" s="226">
        <f t="shared" ref="M585:M588" si="260">N585+O585</f>
        <v>92923.3</v>
      </c>
      <c r="N585" s="226">
        <v>79874.600000000006</v>
      </c>
      <c r="O585" s="226">
        <v>13048.7</v>
      </c>
      <c r="P585" s="182">
        <f t="shared" ref="P585" si="261">Q585+R585</f>
        <v>92923.3</v>
      </c>
      <c r="Q585" s="182">
        <f t="shared" ref="Q585" si="262">K585+N585</f>
        <v>79874.600000000006</v>
      </c>
      <c r="R585" s="182">
        <f t="shared" ref="R585" si="263">L585+O585</f>
        <v>13048.7</v>
      </c>
      <c r="S585" s="182"/>
      <c r="T585" s="182"/>
      <c r="U585" s="182"/>
      <c r="V585" s="226">
        <f t="shared" ref="V585" si="264">W585+X585</f>
        <v>153333.29999999999</v>
      </c>
      <c r="W585" s="226">
        <v>151800</v>
      </c>
      <c r="X585" s="226">
        <v>1533.3</v>
      </c>
      <c r="Y585" s="182">
        <f t="shared" ref="Y585:Y587" si="265">Z585+AA585</f>
        <v>153333.29999999999</v>
      </c>
      <c r="Z585" s="182">
        <f t="shared" ref="Z585:Z587" si="266">T585+W585</f>
        <v>151800</v>
      </c>
      <c r="AA585" s="182">
        <f t="shared" ref="AA585:AA587" si="267">U585+X585</f>
        <v>1533.3</v>
      </c>
      <c r="AB585" s="182"/>
      <c r="AC585" s="182"/>
      <c r="AD585" s="182"/>
      <c r="AE585" s="226"/>
      <c r="AF585" s="226"/>
      <c r="AG585" s="226"/>
      <c r="AH585" s="182"/>
      <c r="AI585" s="182"/>
      <c r="AJ585" s="186"/>
    </row>
    <row r="586" spans="1:36" s="150" customFormat="1" ht="33" x14ac:dyDescent="0.2">
      <c r="A586" s="63"/>
      <c r="B586" s="104" t="s">
        <v>23</v>
      </c>
      <c r="C586" s="142"/>
      <c r="D586" s="178"/>
      <c r="E586" s="178"/>
      <c r="F586" s="178"/>
      <c r="G586" s="178"/>
      <c r="H586" s="178"/>
      <c r="I586" s="10"/>
      <c r="J586" s="185"/>
      <c r="K586" s="185"/>
      <c r="L586" s="185"/>
      <c r="M586" s="229">
        <f t="shared" si="260"/>
        <v>12241.9</v>
      </c>
      <c r="N586" s="229">
        <v>0</v>
      </c>
      <c r="O586" s="229">
        <v>12241.9</v>
      </c>
      <c r="P586" s="185">
        <f t="shared" ref="P586:P587" si="268">Q586+R586</f>
        <v>12241.9</v>
      </c>
      <c r="Q586" s="185">
        <f t="shared" ref="Q586:Q587" si="269">K586+N586</f>
        <v>0</v>
      </c>
      <c r="R586" s="185">
        <f t="shared" ref="R586:R587" si="270">L586+O586</f>
        <v>12241.9</v>
      </c>
      <c r="S586" s="185"/>
      <c r="T586" s="185"/>
      <c r="U586" s="185"/>
      <c r="V586" s="229"/>
      <c r="W586" s="229"/>
      <c r="X586" s="229"/>
      <c r="Y586" s="185"/>
      <c r="Z586" s="185"/>
      <c r="AA586" s="185"/>
      <c r="AB586" s="185"/>
      <c r="AC586" s="185"/>
      <c r="AD586" s="185"/>
      <c r="AE586" s="229"/>
      <c r="AF586" s="229"/>
      <c r="AG586" s="229"/>
      <c r="AH586" s="182"/>
      <c r="AI586" s="182"/>
      <c r="AJ586" s="186"/>
    </row>
    <row r="587" spans="1:36" ht="33" customHeight="1" x14ac:dyDescent="0.2">
      <c r="A587" s="267" t="s">
        <v>842</v>
      </c>
      <c r="B587" s="105" t="s">
        <v>679</v>
      </c>
      <c r="C587" s="105"/>
      <c r="D587" s="178" t="s">
        <v>327</v>
      </c>
      <c r="E587" s="178" t="s">
        <v>356</v>
      </c>
      <c r="F587" s="178" t="s">
        <v>133</v>
      </c>
      <c r="G587" s="178" t="s">
        <v>764</v>
      </c>
      <c r="H587" s="178" t="s">
        <v>338</v>
      </c>
      <c r="I587" s="10" t="s">
        <v>412</v>
      </c>
      <c r="J587" s="182"/>
      <c r="K587" s="182"/>
      <c r="L587" s="182"/>
      <c r="M587" s="226">
        <f t="shared" si="260"/>
        <v>211194.69999999998</v>
      </c>
      <c r="N587" s="226">
        <v>191825.4</v>
      </c>
      <c r="O587" s="226">
        <v>19369.3</v>
      </c>
      <c r="P587" s="182">
        <f t="shared" si="268"/>
        <v>211194.69999999998</v>
      </c>
      <c r="Q587" s="182">
        <f t="shared" si="269"/>
        <v>191825.4</v>
      </c>
      <c r="R587" s="182">
        <f t="shared" si="270"/>
        <v>19369.3</v>
      </c>
      <c r="S587" s="182"/>
      <c r="T587" s="182"/>
      <c r="U587" s="182"/>
      <c r="V587" s="226">
        <f t="shared" ref="V587" si="271">W587+X587</f>
        <v>153333.4</v>
      </c>
      <c r="W587" s="226">
        <v>151800</v>
      </c>
      <c r="X587" s="226">
        <v>1533.4</v>
      </c>
      <c r="Y587" s="182">
        <f t="shared" si="265"/>
        <v>153333.4</v>
      </c>
      <c r="Z587" s="182">
        <f t="shared" si="266"/>
        <v>151800</v>
      </c>
      <c r="AA587" s="182">
        <f t="shared" si="267"/>
        <v>1533.4</v>
      </c>
      <c r="AB587" s="182"/>
      <c r="AC587" s="182"/>
      <c r="AD587" s="182"/>
      <c r="AE587" s="226"/>
      <c r="AF587" s="226"/>
      <c r="AG587" s="226"/>
      <c r="AH587" s="182"/>
      <c r="AI587" s="182"/>
      <c r="AJ587" s="186"/>
    </row>
    <row r="588" spans="1:36" s="150" customFormat="1" ht="33" x14ac:dyDescent="0.2">
      <c r="A588" s="63"/>
      <c r="B588" s="104" t="s">
        <v>23</v>
      </c>
      <c r="C588" s="142"/>
      <c r="D588" s="178"/>
      <c r="E588" s="178"/>
      <c r="F588" s="178"/>
      <c r="G588" s="178"/>
      <c r="H588" s="178"/>
      <c r="I588" s="10"/>
      <c r="J588" s="185"/>
      <c r="K588" s="185"/>
      <c r="L588" s="185"/>
      <c r="M588" s="229">
        <f t="shared" si="260"/>
        <v>17431.7</v>
      </c>
      <c r="N588" s="229">
        <v>0</v>
      </c>
      <c r="O588" s="229">
        <v>17431.7</v>
      </c>
      <c r="P588" s="185">
        <f t="shared" ref="P588" si="272">Q588+R588</f>
        <v>17431.7</v>
      </c>
      <c r="Q588" s="185">
        <f t="shared" ref="Q588" si="273">K588+N588</f>
        <v>0</v>
      </c>
      <c r="R588" s="185">
        <f t="shared" ref="R588" si="274">L588+O588</f>
        <v>17431.7</v>
      </c>
      <c r="S588" s="185"/>
      <c r="T588" s="185"/>
      <c r="U588" s="185"/>
      <c r="V588" s="229"/>
      <c r="W588" s="229"/>
      <c r="X588" s="229"/>
      <c r="Y588" s="185"/>
      <c r="Z588" s="185"/>
      <c r="AA588" s="185"/>
      <c r="AB588" s="185"/>
      <c r="AC588" s="185"/>
      <c r="AD588" s="185"/>
      <c r="AE588" s="229"/>
      <c r="AF588" s="229"/>
      <c r="AG588" s="229"/>
      <c r="AH588" s="182"/>
      <c r="AI588" s="182"/>
      <c r="AJ588" s="186"/>
    </row>
    <row r="589" spans="1:36" s="5" customFormat="1" ht="20.25" x14ac:dyDescent="0.2">
      <c r="A589" s="78"/>
      <c r="B589" s="78" t="s">
        <v>464</v>
      </c>
      <c r="C589" s="79"/>
      <c r="D589" s="21"/>
      <c r="E589" s="21"/>
      <c r="F589" s="21"/>
      <c r="G589" s="21"/>
      <c r="H589" s="21"/>
      <c r="I589" s="10"/>
      <c r="J589" s="208">
        <f t="shared" ref="J589:AJ589" si="275">J594+J598+J599+J603+J605+J607+J609+J613</f>
        <v>223926.9</v>
      </c>
      <c r="K589" s="208">
        <f t="shared" si="275"/>
        <v>146804.70000000001</v>
      </c>
      <c r="L589" s="208">
        <f t="shared" si="275"/>
        <v>77122.200000000012</v>
      </c>
      <c r="M589" s="242">
        <f t="shared" si="275"/>
        <v>136273.92999999996</v>
      </c>
      <c r="N589" s="242">
        <f t="shared" si="275"/>
        <v>117894.39999999997</v>
      </c>
      <c r="O589" s="242">
        <f t="shared" si="275"/>
        <v>18379.53</v>
      </c>
      <c r="P589" s="208">
        <v>360200.9</v>
      </c>
      <c r="Q589" s="208">
        <f t="shared" si="275"/>
        <v>264699.09999999998</v>
      </c>
      <c r="R589" s="208">
        <v>95501.8</v>
      </c>
      <c r="S589" s="208">
        <f t="shared" si="275"/>
        <v>0</v>
      </c>
      <c r="T589" s="208">
        <f t="shared" si="275"/>
        <v>0</v>
      </c>
      <c r="U589" s="208">
        <f t="shared" si="275"/>
        <v>0</v>
      </c>
      <c r="V589" s="242">
        <f t="shared" si="275"/>
        <v>467794.39999999997</v>
      </c>
      <c r="W589" s="242">
        <f t="shared" si="275"/>
        <v>380750</v>
      </c>
      <c r="X589" s="242">
        <f t="shared" si="275"/>
        <v>87044.4</v>
      </c>
      <c r="Y589" s="208">
        <f t="shared" si="275"/>
        <v>467794.39999999997</v>
      </c>
      <c r="Z589" s="208">
        <f t="shared" si="275"/>
        <v>380750</v>
      </c>
      <c r="AA589" s="208">
        <f t="shared" si="275"/>
        <v>87044.4</v>
      </c>
      <c r="AB589" s="208">
        <f t="shared" si="275"/>
        <v>0</v>
      </c>
      <c r="AC589" s="208">
        <f t="shared" si="275"/>
        <v>0</v>
      </c>
      <c r="AD589" s="208">
        <f t="shared" si="275"/>
        <v>0</v>
      </c>
      <c r="AE589" s="242">
        <f t="shared" si="275"/>
        <v>0</v>
      </c>
      <c r="AF589" s="242">
        <f t="shared" si="275"/>
        <v>0</v>
      </c>
      <c r="AG589" s="242">
        <f t="shared" si="275"/>
        <v>0</v>
      </c>
      <c r="AH589" s="208">
        <f t="shared" si="275"/>
        <v>0</v>
      </c>
      <c r="AI589" s="208">
        <f t="shared" si="275"/>
        <v>0</v>
      </c>
      <c r="AJ589" s="209">
        <f t="shared" si="275"/>
        <v>0</v>
      </c>
    </row>
    <row r="590" spans="1:36" s="5" customFormat="1" ht="69" x14ac:dyDescent="0.2">
      <c r="A590" s="21"/>
      <c r="B590" s="108" t="s">
        <v>283</v>
      </c>
      <c r="C590" s="109"/>
      <c r="D590" s="25"/>
      <c r="E590" s="25"/>
      <c r="F590" s="25"/>
      <c r="G590" s="25"/>
      <c r="H590" s="25"/>
      <c r="I590" s="10"/>
      <c r="J590" s="208"/>
      <c r="K590" s="208"/>
      <c r="L590" s="208"/>
      <c r="M590" s="242"/>
      <c r="N590" s="242"/>
      <c r="O590" s="242"/>
      <c r="P590" s="208"/>
      <c r="Q590" s="208"/>
      <c r="R590" s="208"/>
      <c r="S590" s="208"/>
      <c r="T590" s="208"/>
      <c r="U590" s="208"/>
      <c r="V590" s="242"/>
      <c r="W590" s="242"/>
      <c r="X590" s="242"/>
      <c r="Y590" s="208"/>
      <c r="Z590" s="208"/>
      <c r="AA590" s="208"/>
      <c r="AB590" s="208"/>
      <c r="AC590" s="208"/>
      <c r="AD590" s="208"/>
      <c r="AE590" s="242"/>
      <c r="AF590" s="242"/>
      <c r="AG590" s="242"/>
      <c r="AH590" s="208"/>
      <c r="AI590" s="208"/>
      <c r="AJ590" s="209"/>
    </row>
    <row r="591" spans="1:36" s="5" customFormat="1" ht="69" x14ac:dyDescent="0.2">
      <c r="A591" s="21"/>
      <c r="B591" s="108" t="s">
        <v>284</v>
      </c>
      <c r="C591" s="109"/>
      <c r="D591" s="25"/>
      <c r="E591" s="25"/>
      <c r="F591" s="25"/>
      <c r="G591" s="25"/>
      <c r="H591" s="25"/>
      <c r="I591" s="10"/>
      <c r="J591" s="208"/>
      <c r="K591" s="208"/>
      <c r="L591" s="208"/>
      <c r="M591" s="242"/>
      <c r="N591" s="242"/>
      <c r="O591" s="242"/>
      <c r="P591" s="208"/>
      <c r="Q591" s="208"/>
      <c r="R591" s="208"/>
      <c r="S591" s="208"/>
      <c r="T591" s="208"/>
      <c r="U591" s="208"/>
      <c r="V591" s="242"/>
      <c r="W591" s="242"/>
      <c r="X591" s="242"/>
      <c r="Y591" s="208"/>
      <c r="Z591" s="208"/>
      <c r="AA591" s="208"/>
      <c r="AB591" s="208"/>
      <c r="AC591" s="208"/>
      <c r="AD591" s="208"/>
      <c r="AE591" s="242"/>
      <c r="AF591" s="242"/>
      <c r="AG591" s="242"/>
      <c r="AH591" s="208"/>
      <c r="AI591" s="208"/>
      <c r="AJ591" s="209"/>
    </row>
    <row r="592" spans="1:36" ht="33" x14ac:dyDescent="0.2">
      <c r="A592" s="19"/>
      <c r="B592" s="78" t="s">
        <v>82</v>
      </c>
      <c r="C592" s="79"/>
      <c r="D592" s="21"/>
      <c r="E592" s="21"/>
      <c r="F592" s="21"/>
      <c r="G592" s="21"/>
      <c r="H592" s="21"/>
      <c r="I592" s="10"/>
      <c r="J592" s="208"/>
      <c r="K592" s="208"/>
      <c r="L592" s="208"/>
      <c r="M592" s="242"/>
      <c r="N592" s="242"/>
      <c r="O592" s="242"/>
      <c r="P592" s="74"/>
      <c r="Q592" s="74"/>
      <c r="R592" s="74"/>
      <c r="S592" s="74"/>
      <c r="T592" s="74"/>
      <c r="U592" s="74"/>
      <c r="V592" s="224"/>
      <c r="W592" s="224"/>
      <c r="X592" s="224"/>
      <c r="Y592" s="74"/>
      <c r="Z592" s="74"/>
      <c r="AA592" s="74"/>
      <c r="AB592" s="74"/>
      <c r="AC592" s="74"/>
      <c r="AD592" s="74"/>
      <c r="AE592" s="224"/>
      <c r="AF592" s="224"/>
      <c r="AG592" s="224"/>
      <c r="AH592" s="74"/>
      <c r="AI592" s="74"/>
      <c r="AJ592" s="183"/>
    </row>
    <row r="593" spans="1:36" ht="20.25" x14ac:dyDescent="0.2">
      <c r="A593" s="19"/>
      <c r="B593" s="78" t="s">
        <v>27</v>
      </c>
      <c r="C593" s="79"/>
      <c r="D593" s="21"/>
      <c r="E593" s="21"/>
      <c r="F593" s="21"/>
      <c r="G593" s="21"/>
      <c r="H593" s="21"/>
      <c r="I593" s="10"/>
      <c r="J593" s="208"/>
      <c r="K593" s="208"/>
      <c r="L593" s="208"/>
      <c r="M593" s="242"/>
      <c r="N593" s="242"/>
      <c r="O593" s="242"/>
      <c r="P593" s="74"/>
      <c r="Q593" s="74"/>
      <c r="R593" s="74"/>
      <c r="S593" s="74"/>
      <c r="T593" s="74"/>
      <c r="U593" s="74"/>
      <c r="V593" s="224"/>
      <c r="W593" s="224"/>
      <c r="X593" s="224"/>
      <c r="Y593" s="74"/>
      <c r="Z593" s="74"/>
      <c r="AA593" s="74"/>
      <c r="AB593" s="74"/>
      <c r="AC593" s="74"/>
      <c r="AD593" s="74"/>
      <c r="AE593" s="224"/>
      <c r="AF593" s="224"/>
      <c r="AG593" s="224"/>
      <c r="AH593" s="74"/>
      <c r="AI593" s="74"/>
      <c r="AJ593" s="183"/>
    </row>
    <row r="594" spans="1:36" ht="82.5" x14ac:dyDescent="0.2">
      <c r="A594" s="258" t="s">
        <v>843</v>
      </c>
      <c r="B594" s="105" t="s">
        <v>680</v>
      </c>
      <c r="C594" s="105" t="s">
        <v>380</v>
      </c>
      <c r="D594" s="178" t="s">
        <v>384</v>
      </c>
      <c r="E594" s="178" t="s">
        <v>369</v>
      </c>
      <c r="F594" s="178" t="s">
        <v>329</v>
      </c>
      <c r="G594" s="178" t="s">
        <v>370</v>
      </c>
      <c r="H594" s="178" t="s">
        <v>335</v>
      </c>
      <c r="I594" s="10" t="s">
        <v>413</v>
      </c>
      <c r="J594" s="182">
        <f t="shared" ref="J594" si="276">K594+L594</f>
        <v>147991</v>
      </c>
      <c r="K594" s="182">
        <v>146804.70000000001</v>
      </c>
      <c r="L594" s="182">
        <v>1186.3</v>
      </c>
      <c r="M594" s="226">
        <f>N594+O594</f>
        <v>-147991</v>
      </c>
      <c r="N594" s="226">
        <v>-146804.70000000001</v>
      </c>
      <c r="O594" s="226">
        <v>-1186.3</v>
      </c>
      <c r="P594" s="217"/>
      <c r="Q594" s="217"/>
      <c r="R594" s="217"/>
      <c r="S594" s="218"/>
      <c r="T594" s="218"/>
      <c r="U594" s="218"/>
      <c r="V594" s="224">
        <f>W594+X594</f>
        <v>147991</v>
      </c>
      <c r="W594" s="224">
        <v>146804.70000000001</v>
      </c>
      <c r="X594" s="224">
        <v>1186.3</v>
      </c>
      <c r="Y594" s="217">
        <f>S594+V594</f>
        <v>147991</v>
      </c>
      <c r="Z594" s="217">
        <f t="shared" ref="Z594:AA594" si="277">T594+W594</f>
        <v>146804.70000000001</v>
      </c>
      <c r="AA594" s="217">
        <f t="shared" si="277"/>
        <v>1186.3</v>
      </c>
      <c r="AB594" s="74"/>
      <c r="AC594" s="74"/>
      <c r="AD594" s="74"/>
      <c r="AE594" s="224"/>
      <c r="AF594" s="224"/>
      <c r="AG594" s="224"/>
      <c r="AH594" s="74"/>
      <c r="AI594" s="74"/>
      <c r="AJ594" s="183"/>
    </row>
    <row r="595" spans="1:36" ht="49.5" x14ac:dyDescent="0.2">
      <c r="A595" s="19"/>
      <c r="B595" s="28" t="s">
        <v>8</v>
      </c>
      <c r="C595" s="67"/>
      <c r="D595" s="27"/>
      <c r="E595" s="27"/>
      <c r="F595" s="27"/>
      <c r="G595" s="27"/>
      <c r="H595" s="27"/>
      <c r="I595" s="10"/>
      <c r="J595" s="74"/>
      <c r="K595" s="74"/>
      <c r="L595" s="74"/>
      <c r="M595" s="224"/>
      <c r="N595" s="224"/>
      <c r="O595" s="224"/>
      <c r="P595" s="74"/>
      <c r="Q595" s="74"/>
      <c r="R595" s="74"/>
      <c r="S595" s="74"/>
      <c r="T595" s="74"/>
      <c r="U595" s="74"/>
      <c r="V595" s="224"/>
      <c r="W595" s="224"/>
      <c r="X595" s="224"/>
      <c r="Y595" s="74"/>
      <c r="Z595" s="74"/>
      <c r="AA595" s="74"/>
      <c r="AB595" s="74"/>
      <c r="AC595" s="74"/>
      <c r="AD595" s="74"/>
      <c r="AE595" s="224"/>
      <c r="AF595" s="224"/>
      <c r="AG595" s="224"/>
      <c r="AH595" s="74"/>
      <c r="AI595" s="74"/>
      <c r="AJ595" s="183"/>
    </row>
    <row r="596" spans="1:36" ht="34.5" x14ac:dyDescent="0.2">
      <c r="A596" s="19"/>
      <c r="B596" s="36" t="s">
        <v>84</v>
      </c>
      <c r="C596" s="67"/>
      <c r="D596" s="27"/>
      <c r="E596" s="27"/>
      <c r="F596" s="27"/>
      <c r="G596" s="27"/>
      <c r="H596" s="27"/>
      <c r="I596" s="10"/>
      <c r="J596" s="74"/>
      <c r="K596" s="74"/>
      <c r="L596" s="74"/>
      <c r="M596" s="224"/>
      <c r="N596" s="224"/>
      <c r="O596" s="224"/>
      <c r="P596" s="74"/>
      <c r="Q596" s="74"/>
      <c r="R596" s="74"/>
      <c r="S596" s="74"/>
      <c r="T596" s="74"/>
      <c r="U596" s="74"/>
      <c r="V596" s="224"/>
      <c r="W596" s="224"/>
      <c r="X596" s="224"/>
      <c r="Y596" s="74"/>
      <c r="Z596" s="74"/>
      <c r="AA596" s="74"/>
      <c r="AB596" s="74"/>
      <c r="AC596" s="74"/>
      <c r="AD596" s="74"/>
      <c r="AE596" s="224"/>
      <c r="AF596" s="224"/>
      <c r="AG596" s="224"/>
      <c r="AH596" s="74"/>
      <c r="AI596" s="74"/>
      <c r="AJ596" s="183"/>
    </row>
    <row r="597" spans="1:36" ht="82.5" hidden="1" x14ac:dyDescent="0.2">
      <c r="A597" s="19"/>
      <c r="B597" s="38" t="s">
        <v>776</v>
      </c>
      <c r="C597" s="149"/>
      <c r="D597" s="178" t="s">
        <v>327</v>
      </c>
      <c r="E597" s="178" t="s">
        <v>369</v>
      </c>
      <c r="F597" s="178" t="s">
        <v>329</v>
      </c>
      <c r="G597" s="178" t="s">
        <v>370</v>
      </c>
      <c r="H597" s="178" t="s">
        <v>335</v>
      </c>
      <c r="I597" s="10" t="s">
        <v>775</v>
      </c>
      <c r="J597" s="74">
        <f>K597+L597</f>
        <v>121343.79999999999</v>
      </c>
      <c r="K597" s="74">
        <v>117894.39999999999</v>
      </c>
      <c r="L597" s="74">
        <v>3449.4</v>
      </c>
      <c r="M597" s="224">
        <f>N597+O597</f>
        <v>-121343.79999999999</v>
      </c>
      <c r="N597" s="224">
        <v>-117894.39999999999</v>
      </c>
      <c r="O597" s="224">
        <v>-3449.4</v>
      </c>
      <c r="P597" s="74">
        <f>Q597+R597</f>
        <v>0</v>
      </c>
      <c r="Q597" s="74">
        <f>K597+N597</f>
        <v>0</v>
      </c>
      <c r="R597" s="74">
        <f>L597+O597</f>
        <v>0</v>
      </c>
      <c r="S597" s="74">
        <f>T597+U597</f>
        <v>384771.1</v>
      </c>
      <c r="T597" s="74">
        <v>373833.5</v>
      </c>
      <c r="U597" s="74">
        <v>10937.6</v>
      </c>
      <c r="V597" s="224">
        <f>W597+X597</f>
        <v>-384771.1</v>
      </c>
      <c r="W597" s="224">
        <v>-373833.5</v>
      </c>
      <c r="X597" s="224">
        <v>-10937.6</v>
      </c>
      <c r="Y597" s="74">
        <f>Z597+AA597</f>
        <v>0</v>
      </c>
      <c r="Z597" s="74">
        <f>T597+W597</f>
        <v>0</v>
      </c>
      <c r="AA597" s="74">
        <f>U597+X597</f>
        <v>0</v>
      </c>
      <c r="AB597" s="74"/>
      <c r="AC597" s="74"/>
      <c r="AD597" s="74"/>
      <c r="AE597" s="224"/>
      <c r="AF597" s="224"/>
      <c r="AG597" s="224"/>
      <c r="AH597" s="74"/>
      <c r="AI597" s="74"/>
      <c r="AJ597" s="183"/>
    </row>
    <row r="598" spans="1:36" ht="49.5" x14ac:dyDescent="0.2">
      <c r="A598" s="258" t="s">
        <v>844</v>
      </c>
      <c r="B598" s="105" t="s">
        <v>925</v>
      </c>
      <c r="C598" s="105" t="s">
        <v>380</v>
      </c>
      <c r="D598" s="178" t="s">
        <v>327</v>
      </c>
      <c r="E598" s="178" t="s">
        <v>369</v>
      </c>
      <c r="F598" s="178" t="s">
        <v>329</v>
      </c>
      <c r="G598" s="178" t="s">
        <v>370</v>
      </c>
      <c r="H598" s="178" t="s">
        <v>338</v>
      </c>
      <c r="I598" s="10" t="s">
        <v>411</v>
      </c>
      <c r="J598" s="182"/>
      <c r="K598" s="182"/>
      <c r="L598" s="182"/>
      <c r="M598" s="226">
        <f>N598+O598</f>
        <v>269334.82999999996</v>
      </c>
      <c r="N598" s="226">
        <f>117894.4+146804.7</f>
        <v>264699.09999999998</v>
      </c>
      <c r="O598" s="226">
        <f>3449.43+1186.3</f>
        <v>4635.7299999999996</v>
      </c>
      <c r="P598" s="217">
        <f t="shared" ref="P598" si="278">Q598+R598</f>
        <v>269334.82999999996</v>
      </c>
      <c r="Q598" s="217">
        <f t="shared" ref="Q598" si="279">K598+N598</f>
        <v>264699.09999999998</v>
      </c>
      <c r="R598" s="217">
        <f t="shared" ref="R598" si="280">L598+O598</f>
        <v>4635.7299999999996</v>
      </c>
      <c r="S598" s="217"/>
      <c r="T598" s="217"/>
      <c r="U598" s="217"/>
      <c r="V598" s="226">
        <f>W598+X598</f>
        <v>319803.39999999997</v>
      </c>
      <c r="W598" s="226">
        <f>380750-146804.7</f>
        <v>233945.3</v>
      </c>
      <c r="X598" s="226">
        <f>87044.4-1186.3</f>
        <v>85858.099999999991</v>
      </c>
      <c r="Y598" s="217">
        <f t="shared" ref="Y598" si="281">Z598+AA598</f>
        <v>319803.39999999997</v>
      </c>
      <c r="Z598" s="217">
        <f t="shared" ref="Z598" si="282">T598+W598</f>
        <v>233945.3</v>
      </c>
      <c r="AA598" s="217">
        <f t="shared" ref="AA598" si="283">U598+X598</f>
        <v>85858.099999999991</v>
      </c>
      <c r="AB598" s="182"/>
      <c r="AC598" s="182"/>
      <c r="AD598" s="182"/>
      <c r="AE598" s="226"/>
      <c r="AF598" s="226"/>
      <c r="AG598" s="226"/>
      <c r="AH598" s="74"/>
      <c r="AI598" s="74"/>
      <c r="AJ598" s="183"/>
    </row>
    <row r="599" spans="1:36" ht="82.5" x14ac:dyDescent="0.2">
      <c r="A599" s="258" t="s">
        <v>845</v>
      </c>
      <c r="B599" s="105" t="s">
        <v>926</v>
      </c>
      <c r="C599" s="105"/>
      <c r="D599" s="178" t="s">
        <v>327</v>
      </c>
      <c r="E599" s="178" t="s">
        <v>369</v>
      </c>
      <c r="F599" s="178" t="s">
        <v>333</v>
      </c>
      <c r="G599" s="178" t="s">
        <v>681</v>
      </c>
      <c r="H599" s="178" t="s">
        <v>338</v>
      </c>
      <c r="I599" s="10">
        <v>2023</v>
      </c>
      <c r="J599" s="182"/>
      <c r="K599" s="182"/>
      <c r="L599" s="182"/>
      <c r="M599" s="226">
        <f t="shared" ref="M599:M600" si="284">N599+O599</f>
        <v>6905.9</v>
      </c>
      <c r="N599" s="226">
        <v>0</v>
      </c>
      <c r="O599" s="226">
        <v>6905.9</v>
      </c>
      <c r="P599" s="182">
        <f t="shared" ref="P599:P600" si="285">Q599+R599</f>
        <v>6905.9</v>
      </c>
      <c r="Q599" s="182">
        <f t="shared" ref="Q599:Q600" si="286">K599+N599</f>
        <v>0</v>
      </c>
      <c r="R599" s="182">
        <f t="shared" ref="R599:R600" si="287">L599+O599</f>
        <v>6905.9</v>
      </c>
      <c r="S599" s="74"/>
      <c r="T599" s="74"/>
      <c r="U599" s="74"/>
      <c r="V599" s="224"/>
      <c r="W599" s="224"/>
      <c r="X599" s="224"/>
      <c r="Y599" s="74"/>
      <c r="Z599" s="74"/>
      <c r="AA599" s="74"/>
      <c r="AB599" s="74"/>
      <c r="AC599" s="74"/>
      <c r="AD599" s="74"/>
      <c r="AE599" s="224"/>
      <c r="AF599" s="224"/>
      <c r="AG599" s="224"/>
      <c r="AH599" s="74"/>
      <c r="AI599" s="74"/>
      <c r="AJ599" s="183"/>
    </row>
    <row r="600" spans="1:36" s="150" customFormat="1" ht="33" customHeight="1" x14ac:dyDescent="0.2">
      <c r="A600" s="64"/>
      <c r="B600" s="143" t="s">
        <v>463</v>
      </c>
      <c r="C600" s="144"/>
      <c r="D600" s="178"/>
      <c r="E600" s="178"/>
      <c r="F600" s="178"/>
      <c r="G600" s="178"/>
      <c r="H600" s="178"/>
      <c r="I600" s="10"/>
      <c r="J600" s="185"/>
      <c r="K600" s="185"/>
      <c r="L600" s="185"/>
      <c r="M600" s="229">
        <f t="shared" si="284"/>
        <v>6905.9</v>
      </c>
      <c r="N600" s="229">
        <v>0</v>
      </c>
      <c r="O600" s="229">
        <v>6905.9</v>
      </c>
      <c r="P600" s="185">
        <f t="shared" si="285"/>
        <v>6905.9</v>
      </c>
      <c r="Q600" s="185">
        <f t="shared" si="286"/>
        <v>0</v>
      </c>
      <c r="R600" s="185">
        <f t="shared" si="287"/>
        <v>6905.9</v>
      </c>
      <c r="S600" s="185"/>
      <c r="T600" s="185"/>
      <c r="U600" s="185"/>
      <c r="V600" s="229"/>
      <c r="W600" s="229"/>
      <c r="X600" s="229"/>
      <c r="Y600" s="185"/>
      <c r="Z600" s="185"/>
      <c r="AA600" s="185"/>
      <c r="AB600" s="185"/>
      <c r="AC600" s="185"/>
      <c r="AD600" s="185"/>
      <c r="AE600" s="229"/>
      <c r="AF600" s="229"/>
      <c r="AG600" s="229"/>
      <c r="AH600" s="185"/>
      <c r="AI600" s="185"/>
      <c r="AJ600" s="189"/>
    </row>
    <row r="601" spans="1:36" s="5" customFormat="1" ht="69" x14ac:dyDescent="0.2">
      <c r="A601" s="21"/>
      <c r="B601" s="108" t="s">
        <v>396</v>
      </c>
      <c r="C601" s="109"/>
      <c r="D601" s="25"/>
      <c r="E601" s="25"/>
      <c r="F601" s="25"/>
      <c r="G601" s="25"/>
      <c r="H601" s="25"/>
      <c r="I601" s="10"/>
      <c r="J601" s="208"/>
      <c r="K601" s="208"/>
      <c r="L601" s="208"/>
      <c r="M601" s="242"/>
      <c r="N601" s="242"/>
      <c r="O601" s="242"/>
      <c r="P601" s="208"/>
      <c r="Q601" s="208"/>
      <c r="R601" s="208"/>
      <c r="S601" s="208"/>
      <c r="T601" s="208"/>
      <c r="U601" s="208"/>
      <c r="V601" s="242"/>
      <c r="W601" s="242"/>
      <c r="X601" s="242"/>
      <c r="Y601" s="208"/>
      <c r="Z601" s="208"/>
      <c r="AA601" s="208"/>
      <c r="AB601" s="208"/>
      <c r="AC601" s="208"/>
      <c r="AD601" s="208"/>
      <c r="AE601" s="242"/>
      <c r="AF601" s="242"/>
      <c r="AG601" s="242"/>
      <c r="AH601" s="208"/>
      <c r="AI601" s="208"/>
      <c r="AJ601" s="209"/>
    </row>
    <row r="602" spans="1:36" ht="34.5" x14ac:dyDescent="0.2">
      <c r="A602" s="19"/>
      <c r="B602" s="36" t="s">
        <v>84</v>
      </c>
      <c r="C602" s="67"/>
      <c r="D602" s="27"/>
      <c r="E602" s="27"/>
      <c r="F602" s="27"/>
      <c r="G602" s="27"/>
      <c r="H602" s="27"/>
      <c r="I602" s="10"/>
      <c r="J602" s="74"/>
      <c r="K602" s="74"/>
      <c r="L602" s="74"/>
      <c r="M602" s="224"/>
      <c r="N602" s="224"/>
      <c r="O602" s="224"/>
      <c r="P602" s="74"/>
      <c r="Q602" s="74"/>
      <c r="R602" s="74"/>
      <c r="S602" s="74"/>
      <c r="T602" s="74"/>
      <c r="U602" s="74"/>
      <c r="V602" s="224"/>
      <c r="W602" s="224"/>
      <c r="X602" s="224"/>
      <c r="Y602" s="74"/>
      <c r="Z602" s="74"/>
      <c r="AA602" s="74"/>
      <c r="AB602" s="74"/>
      <c r="AC602" s="74"/>
      <c r="AD602" s="74"/>
      <c r="AE602" s="224"/>
      <c r="AF602" s="224"/>
      <c r="AG602" s="224"/>
      <c r="AH602" s="74"/>
      <c r="AI602" s="74"/>
      <c r="AJ602" s="183"/>
    </row>
    <row r="603" spans="1:36" s="150" customFormat="1" ht="67.5" customHeight="1" x14ac:dyDescent="0.2">
      <c r="A603" s="267" t="s">
        <v>846</v>
      </c>
      <c r="B603" s="141" t="s">
        <v>927</v>
      </c>
      <c r="C603" s="142"/>
      <c r="D603" s="178" t="s">
        <v>327</v>
      </c>
      <c r="E603" s="178" t="s">
        <v>369</v>
      </c>
      <c r="F603" s="178" t="s">
        <v>333</v>
      </c>
      <c r="G603" s="178" t="s">
        <v>371</v>
      </c>
      <c r="H603" s="178" t="s">
        <v>338</v>
      </c>
      <c r="I603" s="10">
        <v>2023</v>
      </c>
      <c r="J603" s="182">
        <f t="shared" ref="J603:J604" si="288">K603+L603</f>
        <v>19763.400000000001</v>
      </c>
      <c r="K603" s="182">
        <v>0</v>
      </c>
      <c r="L603" s="182">
        <v>19763.400000000001</v>
      </c>
      <c r="M603" s="226"/>
      <c r="N603" s="226"/>
      <c r="O603" s="226"/>
      <c r="P603" s="182">
        <f t="shared" ref="P603:P604" si="289">Q603+R603</f>
        <v>19763.400000000001</v>
      </c>
      <c r="Q603" s="182">
        <f t="shared" ref="Q603:Q604" si="290">K603+N603</f>
        <v>0</v>
      </c>
      <c r="R603" s="182">
        <f t="shared" ref="R603:R604" si="291">L603+O603</f>
        <v>19763.400000000001</v>
      </c>
      <c r="S603" s="182"/>
      <c r="T603" s="182"/>
      <c r="U603" s="182"/>
      <c r="V603" s="226"/>
      <c r="W603" s="226"/>
      <c r="X603" s="226"/>
      <c r="Y603" s="182"/>
      <c r="Z603" s="182"/>
      <c r="AA603" s="182"/>
      <c r="AB603" s="182"/>
      <c r="AC603" s="182"/>
      <c r="AD603" s="182"/>
      <c r="AE603" s="226"/>
      <c r="AF603" s="226"/>
      <c r="AG603" s="226"/>
      <c r="AH603" s="182"/>
      <c r="AI603" s="182"/>
      <c r="AJ603" s="186"/>
    </row>
    <row r="604" spans="1:36" s="150" customFormat="1" ht="33" customHeight="1" x14ac:dyDescent="0.2">
      <c r="A604" s="64"/>
      <c r="B604" s="143" t="s">
        <v>463</v>
      </c>
      <c r="C604" s="144"/>
      <c r="D604" s="178"/>
      <c r="E604" s="178"/>
      <c r="F604" s="178"/>
      <c r="G604" s="178"/>
      <c r="H604" s="178"/>
      <c r="I604" s="10"/>
      <c r="J604" s="185">
        <f t="shared" si="288"/>
        <v>19763.400000000001</v>
      </c>
      <c r="K604" s="185">
        <v>0</v>
      </c>
      <c r="L604" s="185">
        <v>19763.400000000001</v>
      </c>
      <c r="M604" s="229"/>
      <c r="N604" s="229"/>
      <c r="O604" s="229"/>
      <c r="P604" s="185">
        <f t="shared" si="289"/>
        <v>19763.400000000001</v>
      </c>
      <c r="Q604" s="185">
        <f t="shared" si="290"/>
        <v>0</v>
      </c>
      <c r="R604" s="185">
        <f t="shared" si="291"/>
        <v>19763.400000000001</v>
      </c>
      <c r="S604" s="185"/>
      <c r="T604" s="185"/>
      <c r="U604" s="185"/>
      <c r="V604" s="229"/>
      <c r="W604" s="229"/>
      <c r="X604" s="229"/>
      <c r="Y604" s="185"/>
      <c r="Z604" s="185"/>
      <c r="AA604" s="185"/>
      <c r="AB604" s="185"/>
      <c r="AC604" s="185"/>
      <c r="AD604" s="185"/>
      <c r="AE604" s="229"/>
      <c r="AF604" s="229"/>
      <c r="AG604" s="229"/>
      <c r="AH604" s="185"/>
      <c r="AI604" s="185"/>
      <c r="AJ604" s="189"/>
    </row>
    <row r="605" spans="1:36" s="150" customFormat="1" ht="67.5" customHeight="1" x14ac:dyDescent="0.2">
      <c r="A605" s="267" t="s">
        <v>847</v>
      </c>
      <c r="B605" s="141" t="s">
        <v>928</v>
      </c>
      <c r="C605" s="142"/>
      <c r="D605" s="178" t="s">
        <v>327</v>
      </c>
      <c r="E605" s="178" t="s">
        <v>369</v>
      </c>
      <c r="F605" s="178" t="s">
        <v>333</v>
      </c>
      <c r="G605" s="178" t="s">
        <v>371</v>
      </c>
      <c r="H605" s="178" t="s">
        <v>338</v>
      </c>
      <c r="I605" s="10">
        <v>2023</v>
      </c>
      <c r="J605" s="182">
        <f t="shared" ref="J605:J606" si="292">K605+L605</f>
        <v>19763.400000000001</v>
      </c>
      <c r="K605" s="182">
        <v>0</v>
      </c>
      <c r="L605" s="182">
        <v>19763.400000000001</v>
      </c>
      <c r="M605" s="226"/>
      <c r="N605" s="226"/>
      <c r="O605" s="226"/>
      <c r="P605" s="182">
        <f t="shared" ref="P605:P610" si="293">Q605+R605</f>
        <v>19763.400000000001</v>
      </c>
      <c r="Q605" s="182">
        <f t="shared" ref="Q605:Q606" si="294">K605+N605</f>
        <v>0</v>
      </c>
      <c r="R605" s="182">
        <f t="shared" ref="R605:R606" si="295">L605+O605</f>
        <v>19763.400000000001</v>
      </c>
      <c r="S605" s="182"/>
      <c r="T605" s="182"/>
      <c r="U605" s="182"/>
      <c r="V605" s="226"/>
      <c r="W605" s="226"/>
      <c r="X605" s="226"/>
      <c r="Y605" s="182"/>
      <c r="Z605" s="182"/>
      <c r="AA605" s="182"/>
      <c r="AB605" s="182"/>
      <c r="AC605" s="182"/>
      <c r="AD605" s="182"/>
      <c r="AE605" s="226"/>
      <c r="AF605" s="226"/>
      <c r="AG605" s="226"/>
      <c r="AH605" s="182"/>
      <c r="AI605" s="182"/>
      <c r="AJ605" s="186"/>
    </row>
    <row r="606" spans="1:36" s="150" customFormat="1" ht="30.75" customHeight="1" x14ac:dyDescent="0.2">
      <c r="A606" s="64"/>
      <c r="B606" s="143" t="s">
        <v>463</v>
      </c>
      <c r="C606" s="144"/>
      <c r="D606" s="178"/>
      <c r="E606" s="178"/>
      <c r="F606" s="178"/>
      <c r="G606" s="178"/>
      <c r="H606" s="178"/>
      <c r="I606" s="10"/>
      <c r="J606" s="185">
        <f t="shared" si="292"/>
        <v>19763.400000000001</v>
      </c>
      <c r="K606" s="185">
        <v>0</v>
      </c>
      <c r="L606" s="185">
        <v>19763.400000000001</v>
      </c>
      <c r="M606" s="229"/>
      <c r="N606" s="229"/>
      <c r="O606" s="229"/>
      <c r="P606" s="185">
        <f t="shared" si="293"/>
        <v>19763.400000000001</v>
      </c>
      <c r="Q606" s="185">
        <f t="shared" si="294"/>
        <v>0</v>
      </c>
      <c r="R606" s="185">
        <f t="shared" si="295"/>
        <v>19763.400000000001</v>
      </c>
      <c r="S606" s="185"/>
      <c r="T606" s="185"/>
      <c r="U606" s="185"/>
      <c r="V606" s="229"/>
      <c r="W606" s="229"/>
      <c r="X606" s="229"/>
      <c r="Y606" s="185"/>
      <c r="Z606" s="185"/>
      <c r="AA606" s="185"/>
      <c r="AB606" s="185"/>
      <c r="AC606" s="185"/>
      <c r="AD606" s="185"/>
      <c r="AE606" s="229"/>
      <c r="AF606" s="229"/>
      <c r="AG606" s="229"/>
      <c r="AH606" s="185"/>
      <c r="AI606" s="185"/>
      <c r="AJ606" s="189"/>
    </row>
    <row r="607" spans="1:36" s="150" customFormat="1" ht="65.25" customHeight="1" x14ac:dyDescent="0.2">
      <c r="A607" s="267" t="s">
        <v>848</v>
      </c>
      <c r="B607" s="141" t="s">
        <v>929</v>
      </c>
      <c r="C607" s="142"/>
      <c r="D607" s="178" t="s">
        <v>327</v>
      </c>
      <c r="E607" s="178" t="s">
        <v>369</v>
      </c>
      <c r="F607" s="178" t="s">
        <v>333</v>
      </c>
      <c r="G607" s="178" t="s">
        <v>371</v>
      </c>
      <c r="H607" s="178" t="s">
        <v>338</v>
      </c>
      <c r="I607" s="10">
        <v>2023</v>
      </c>
      <c r="J607" s="182">
        <f t="shared" ref="J607:J610" si="296">K607+L607</f>
        <v>19763.400000000001</v>
      </c>
      <c r="K607" s="182">
        <v>0</v>
      </c>
      <c r="L607" s="182">
        <v>19763.400000000001</v>
      </c>
      <c r="M607" s="226"/>
      <c r="N607" s="226"/>
      <c r="O607" s="226"/>
      <c r="P607" s="182">
        <f t="shared" si="293"/>
        <v>19763.400000000001</v>
      </c>
      <c r="Q607" s="182">
        <f t="shared" ref="Q607:Q608" si="297">K607+N607</f>
        <v>0</v>
      </c>
      <c r="R607" s="182">
        <f t="shared" ref="Q607:R610" si="298">L607+O607</f>
        <v>19763.400000000001</v>
      </c>
      <c r="S607" s="182"/>
      <c r="T607" s="182"/>
      <c r="U607" s="182"/>
      <c r="V607" s="226"/>
      <c r="W607" s="226"/>
      <c r="X607" s="226"/>
      <c r="Y607" s="182"/>
      <c r="Z607" s="182"/>
      <c r="AA607" s="182"/>
      <c r="AB607" s="182"/>
      <c r="AC607" s="182"/>
      <c r="AD607" s="182"/>
      <c r="AE607" s="226"/>
      <c r="AF607" s="226"/>
      <c r="AG607" s="226"/>
      <c r="AH607" s="182"/>
      <c r="AI607" s="182"/>
      <c r="AJ607" s="186"/>
    </row>
    <row r="608" spans="1:36" s="94" customFormat="1" ht="38.25" customHeight="1" x14ac:dyDescent="0.2">
      <c r="A608" s="64"/>
      <c r="B608" s="143" t="s">
        <v>463</v>
      </c>
      <c r="C608" s="144"/>
      <c r="D608" s="178"/>
      <c r="E608" s="178"/>
      <c r="F608" s="178"/>
      <c r="G608" s="178"/>
      <c r="H608" s="178"/>
      <c r="I608" s="10"/>
      <c r="J608" s="185">
        <f t="shared" si="296"/>
        <v>19763.400000000001</v>
      </c>
      <c r="K608" s="185">
        <v>0</v>
      </c>
      <c r="L608" s="185">
        <v>19763.400000000001</v>
      </c>
      <c r="M608" s="229"/>
      <c r="N608" s="229"/>
      <c r="O608" s="229"/>
      <c r="P608" s="185">
        <f t="shared" si="293"/>
        <v>19763.400000000001</v>
      </c>
      <c r="Q608" s="185">
        <f t="shared" si="297"/>
        <v>0</v>
      </c>
      <c r="R608" s="185">
        <f t="shared" si="298"/>
        <v>19763.400000000001</v>
      </c>
      <c r="S608" s="185"/>
      <c r="T608" s="185"/>
      <c r="U608" s="185"/>
      <c r="V608" s="229"/>
      <c r="W608" s="229"/>
      <c r="X608" s="229"/>
      <c r="Y608" s="185"/>
      <c r="Z608" s="185"/>
      <c r="AA608" s="185"/>
      <c r="AB608" s="185"/>
      <c r="AC608" s="185"/>
      <c r="AD608" s="185"/>
      <c r="AE608" s="229"/>
      <c r="AF608" s="229"/>
      <c r="AG608" s="229"/>
      <c r="AH608" s="185"/>
      <c r="AI608" s="185"/>
      <c r="AJ608" s="189"/>
    </row>
    <row r="609" spans="1:36" s="3" customFormat="1" ht="104.25" customHeight="1" x14ac:dyDescent="0.2">
      <c r="A609" s="267" t="s">
        <v>820</v>
      </c>
      <c r="B609" s="145" t="s">
        <v>524</v>
      </c>
      <c r="C609" s="142"/>
      <c r="D609" s="178" t="s">
        <v>327</v>
      </c>
      <c r="E609" s="178" t="s">
        <v>369</v>
      </c>
      <c r="F609" s="178" t="s">
        <v>333</v>
      </c>
      <c r="G609" s="178" t="s">
        <v>371</v>
      </c>
      <c r="H609" s="178" t="s">
        <v>338</v>
      </c>
      <c r="I609" s="10">
        <v>2023</v>
      </c>
      <c r="J609" s="182">
        <f t="shared" si="296"/>
        <v>16645.7</v>
      </c>
      <c r="K609" s="182">
        <v>0</v>
      </c>
      <c r="L609" s="182">
        <v>16645.7</v>
      </c>
      <c r="M609" s="226"/>
      <c r="N609" s="226"/>
      <c r="O609" s="226"/>
      <c r="P609" s="182">
        <f t="shared" si="293"/>
        <v>16645.7</v>
      </c>
      <c r="Q609" s="182">
        <f t="shared" si="298"/>
        <v>0</v>
      </c>
      <c r="R609" s="182">
        <f t="shared" si="298"/>
        <v>16645.7</v>
      </c>
      <c r="S609" s="182"/>
      <c r="T609" s="182"/>
      <c r="U609" s="182"/>
      <c r="V609" s="226"/>
      <c r="W609" s="226"/>
      <c r="X609" s="226"/>
      <c r="Y609" s="182"/>
      <c r="Z609" s="182"/>
      <c r="AA609" s="182"/>
      <c r="AB609" s="182"/>
      <c r="AC609" s="182"/>
      <c r="AD609" s="182"/>
      <c r="AE609" s="226"/>
      <c r="AF609" s="226"/>
      <c r="AG609" s="226"/>
      <c r="AH609" s="182"/>
      <c r="AI609" s="182"/>
      <c r="AJ609" s="186"/>
    </row>
    <row r="610" spans="1:36" s="94" customFormat="1" ht="34.5" customHeight="1" x14ac:dyDescent="0.2">
      <c r="A610" s="64"/>
      <c r="B610" s="146" t="s">
        <v>463</v>
      </c>
      <c r="C610" s="144"/>
      <c r="D610" s="178"/>
      <c r="E610" s="178"/>
      <c r="F610" s="178"/>
      <c r="G610" s="178"/>
      <c r="H610" s="178"/>
      <c r="I610" s="10"/>
      <c r="J610" s="185">
        <f t="shared" si="296"/>
        <v>16645.7</v>
      </c>
      <c r="K610" s="185">
        <v>0</v>
      </c>
      <c r="L610" s="185">
        <v>16645.7</v>
      </c>
      <c r="M610" s="229"/>
      <c r="N610" s="229"/>
      <c r="O610" s="229"/>
      <c r="P610" s="185">
        <f t="shared" si="293"/>
        <v>16645.7</v>
      </c>
      <c r="Q610" s="185">
        <f t="shared" si="298"/>
        <v>0</v>
      </c>
      <c r="R610" s="185">
        <f t="shared" si="298"/>
        <v>16645.7</v>
      </c>
      <c r="S610" s="185"/>
      <c r="T610" s="185"/>
      <c r="U610" s="185"/>
      <c r="V610" s="229"/>
      <c r="W610" s="229"/>
      <c r="X610" s="229"/>
      <c r="Y610" s="185"/>
      <c r="Z610" s="185"/>
      <c r="AA610" s="185"/>
      <c r="AB610" s="185"/>
      <c r="AC610" s="185"/>
      <c r="AD610" s="185"/>
      <c r="AE610" s="229"/>
      <c r="AF610" s="229"/>
      <c r="AG610" s="229"/>
      <c r="AH610" s="185"/>
      <c r="AI610" s="185"/>
      <c r="AJ610" s="189"/>
    </row>
    <row r="611" spans="1:36" s="94" customFormat="1" ht="51.75" x14ac:dyDescent="0.2">
      <c r="A611" s="64"/>
      <c r="B611" s="36" t="s">
        <v>544</v>
      </c>
      <c r="C611" s="144"/>
      <c r="D611" s="178"/>
      <c r="E611" s="178"/>
      <c r="F611" s="178"/>
      <c r="G611" s="178"/>
      <c r="H611" s="178"/>
      <c r="I611" s="10"/>
      <c r="J611" s="185"/>
      <c r="K611" s="185"/>
      <c r="L611" s="185"/>
      <c r="M611" s="229"/>
      <c r="N611" s="229"/>
      <c r="O611" s="229"/>
      <c r="P611" s="185"/>
      <c r="Q611" s="185"/>
      <c r="R611" s="185"/>
      <c r="S611" s="185"/>
      <c r="T611" s="185"/>
      <c r="U611" s="185"/>
      <c r="V611" s="229"/>
      <c r="W611" s="229"/>
      <c r="X611" s="229"/>
      <c r="Y611" s="185"/>
      <c r="Z611" s="185"/>
      <c r="AA611" s="185"/>
      <c r="AB611" s="185"/>
      <c r="AC611" s="185"/>
      <c r="AD611" s="185"/>
      <c r="AE611" s="229"/>
      <c r="AF611" s="229"/>
      <c r="AG611" s="229"/>
      <c r="AH611" s="185"/>
      <c r="AI611" s="185"/>
      <c r="AJ611" s="189"/>
    </row>
    <row r="612" spans="1:36" s="94" customFormat="1" ht="16.5" customHeight="1" x14ac:dyDescent="0.2">
      <c r="A612" s="64"/>
      <c r="B612" s="36" t="s">
        <v>84</v>
      </c>
      <c r="C612" s="144"/>
      <c r="D612" s="178"/>
      <c r="E612" s="178"/>
      <c r="F612" s="178"/>
      <c r="G612" s="178"/>
      <c r="H612" s="178"/>
      <c r="I612" s="10"/>
      <c r="J612" s="185"/>
      <c r="K612" s="185"/>
      <c r="L612" s="185"/>
      <c r="M612" s="229"/>
      <c r="N612" s="229"/>
      <c r="O612" s="229"/>
      <c r="P612" s="185"/>
      <c r="Q612" s="185"/>
      <c r="R612" s="185"/>
      <c r="S612" s="185"/>
      <c r="T612" s="185"/>
      <c r="U612" s="185"/>
      <c r="V612" s="229"/>
      <c r="W612" s="229"/>
      <c r="X612" s="229"/>
      <c r="Y612" s="185"/>
      <c r="Z612" s="185"/>
      <c r="AA612" s="185"/>
      <c r="AB612" s="185"/>
      <c r="AC612" s="185"/>
      <c r="AD612" s="185"/>
      <c r="AE612" s="229"/>
      <c r="AF612" s="229"/>
      <c r="AG612" s="229"/>
      <c r="AH612" s="185"/>
      <c r="AI612" s="185"/>
      <c r="AJ612" s="189"/>
    </row>
    <row r="613" spans="1:36" s="94" customFormat="1" ht="51.75" customHeight="1" x14ac:dyDescent="0.2">
      <c r="A613" s="267" t="s">
        <v>821</v>
      </c>
      <c r="B613" s="145" t="s">
        <v>523</v>
      </c>
      <c r="C613" s="144"/>
      <c r="D613" s="178" t="s">
        <v>327</v>
      </c>
      <c r="E613" s="178" t="s">
        <v>356</v>
      </c>
      <c r="F613" s="178" t="s">
        <v>369</v>
      </c>
      <c r="G613" s="178" t="s">
        <v>592</v>
      </c>
      <c r="H613" s="178" t="s">
        <v>338</v>
      </c>
      <c r="I613" s="10">
        <v>2023</v>
      </c>
      <c r="J613" s="182"/>
      <c r="K613" s="182"/>
      <c r="L613" s="182"/>
      <c r="M613" s="226">
        <f t="shared" ref="M613:M614" si="299">N613+O613</f>
        <v>8024.2</v>
      </c>
      <c r="N613" s="226">
        <v>0</v>
      </c>
      <c r="O613" s="226">
        <v>8024.2</v>
      </c>
      <c r="P613" s="182">
        <f t="shared" ref="P613:P614" si="300">Q613+R613</f>
        <v>8024.2</v>
      </c>
      <c r="Q613" s="182">
        <f t="shared" ref="Q613:Q614" si="301">K613+N613</f>
        <v>0</v>
      </c>
      <c r="R613" s="182">
        <f t="shared" ref="R613:R614" si="302">L613+O613</f>
        <v>8024.2</v>
      </c>
      <c r="S613" s="185"/>
      <c r="T613" s="185"/>
      <c r="U613" s="185"/>
      <c r="V613" s="229"/>
      <c r="W613" s="229"/>
      <c r="X613" s="229"/>
      <c r="Y613" s="185"/>
      <c r="Z613" s="185"/>
      <c r="AA613" s="185"/>
      <c r="AB613" s="185"/>
      <c r="AC613" s="185"/>
      <c r="AD613" s="185"/>
      <c r="AE613" s="229"/>
      <c r="AF613" s="229"/>
      <c r="AG613" s="229"/>
      <c r="AH613" s="185"/>
      <c r="AI613" s="185"/>
      <c r="AJ613" s="189"/>
    </row>
    <row r="614" spans="1:36" s="94" customFormat="1" ht="33.75" customHeight="1" x14ac:dyDescent="0.2">
      <c r="A614" s="63"/>
      <c r="B614" s="146" t="s">
        <v>463</v>
      </c>
      <c r="C614" s="144"/>
      <c r="D614" s="178"/>
      <c r="E614" s="178"/>
      <c r="F614" s="178"/>
      <c r="G614" s="178"/>
      <c r="H614" s="178"/>
      <c r="I614" s="10"/>
      <c r="J614" s="185"/>
      <c r="K614" s="185"/>
      <c r="L614" s="185"/>
      <c r="M614" s="229">
        <f t="shared" si="299"/>
        <v>8024.2</v>
      </c>
      <c r="N614" s="229">
        <v>0</v>
      </c>
      <c r="O614" s="229">
        <v>8024.2</v>
      </c>
      <c r="P614" s="185">
        <f t="shared" si="300"/>
        <v>8024.2</v>
      </c>
      <c r="Q614" s="185">
        <f t="shared" si="301"/>
        <v>0</v>
      </c>
      <c r="R614" s="185">
        <f t="shared" si="302"/>
        <v>8024.2</v>
      </c>
      <c r="S614" s="185"/>
      <c r="T614" s="185"/>
      <c r="U614" s="185"/>
      <c r="V614" s="229"/>
      <c r="W614" s="229"/>
      <c r="X614" s="229"/>
      <c r="Y614" s="185"/>
      <c r="Z614" s="185"/>
      <c r="AA614" s="185"/>
      <c r="AB614" s="185"/>
      <c r="AC614" s="185"/>
      <c r="AD614" s="185"/>
      <c r="AE614" s="229"/>
      <c r="AF614" s="229"/>
      <c r="AG614" s="229"/>
      <c r="AH614" s="185"/>
      <c r="AI614" s="185"/>
      <c r="AJ614" s="189"/>
    </row>
    <row r="615" spans="1:36" s="5" customFormat="1" ht="20.25" x14ac:dyDescent="0.2">
      <c r="A615" s="78"/>
      <c r="B615" s="78" t="s">
        <v>465</v>
      </c>
      <c r="C615" s="79"/>
      <c r="D615" s="21"/>
      <c r="E615" s="21"/>
      <c r="F615" s="21"/>
      <c r="G615" s="21"/>
      <c r="H615" s="21"/>
      <c r="I615" s="10"/>
      <c r="J615" s="208">
        <f>J620+J622+J624+J626+J628</f>
        <v>23383.1</v>
      </c>
      <c r="K615" s="208">
        <f t="shared" ref="K615:AJ615" si="303">K620+K622+K624+K626+K628</f>
        <v>0</v>
      </c>
      <c r="L615" s="208">
        <f t="shared" si="303"/>
        <v>23383.1</v>
      </c>
      <c r="M615" s="242">
        <f t="shared" si="303"/>
        <v>38924.14</v>
      </c>
      <c r="N615" s="242">
        <f t="shared" si="303"/>
        <v>0</v>
      </c>
      <c r="O615" s="242">
        <f t="shared" si="303"/>
        <v>38924.14</v>
      </c>
      <c r="P615" s="208">
        <f t="shared" si="303"/>
        <v>62307.24</v>
      </c>
      <c r="Q615" s="208">
        <f t="shared" si="303"/>
        <v>0</v>
      </c>
      <c r="R615" s="208">
        <f t="shared" si="303"/>
        <v>62307.24</v>
      </c>
      <c r="S615" s="208">
        <f t="shared" si="303"/>
        <v>0</v>
      </c>
      <c r="T615" s="208">
        <f t="shared" si="303"/>
        <v>0</v>
      </c>
      <c r="U615" s="208">
        <f t="shared" si="303"/>
        <v>0</v>
      </c>
      <c r="V615" s="242">
        <f t="shared" si="303"/>
        <v>0</v>
      </c>
      <c r="W615" s="242">
        <f t="shared" si="303"/>
        <v>0</v>
      </c>
      <c r="X615" s="242">
        <f t="shared" si="303"/>
        <v>0</v>
      </c>
      <c r="Y615" s="208">
        <f t="shared" si="303"/>
        <v>0</v>
      </c>
      <c r="Z615" s="208">
        <f t="shared" si="303"/>
        <v>0</v>
      </c>
      <c r="AA615" s="208">
        <f t="shared" si="303"/>
        <v>0</v>
      </c>
      <c r="AB615" s="208">
        <f t="shared" si="303"/>
        <v>0</v>
      </c>
      <c r="AC615" s="208">
        <f t="shared" si="303"/>
        <v>0</v>
      </c>
      <c r="AD615" s="208">
        <f t="shared" si="303"/>
        <v>0</v>
      </c>
      <c r="AE615" s="242">
        <f t="shared" si="303"/>
        <v>0</v>
      </c>
      <c r="AF615" s="242">
        <f t="shared" si="303"/>
        <v>0</v>
      </c>
      <c r="AG615" s="242">
        <f t="shared" si="303"/>
        <v>0</v>
      </c>
      <c r="AH615" s="208">
        <f t="shared" si="303"/>
        <v>0</v>
      </c>
      <c r="AI615" s="208">
        <f t="shared" si="303"/>
        <v>0</v>
      </c>
      <c r="AJ615" s="209">
        <f t="shared" si="303"/>
        <v>0</v>
      </c>
    </row>
    <row r="616" spans="1:36" s="5" customFormat="1" ht="51.75" x14ac:dyDescent="0.2">
      <c r="A616" s="21"/>
      <c r="B616" s="108" t="s">
        <v>397</v>
      </c>
      <c r="C616" s="109"/>
      <c r="D616" s="25"/>
      <c r="E616" s="25"/>
      <c r="F616" s="25"/>
      <c r="G616" s="25"/>
      <c r="H616" s="25"/>
      <c r="I616" s="10"/>
      <c r="J616" s="208"/>
      <c r="K616" s="208"/>
      <c r="L616" s="208"/>
      <c r="M616" s="242"/>
      <c r="N616" s="242"/>
      <c r="O616" s="242"/>
      <c r="P616" s="208"/>
      <c r="Q616" s="208"/>
      <c r="R616" s="208"/>
      <c r="S616" s="208"/>
      <c r="T616" s="208"/>
      <c r="U616" s="208"/>
      <c r="V616" s="242"/>
      <c r="W616" s="242"/>
      <c r="X616" s="242"/>
      <c r="Y616" s="208"/>
      <c r="Z616" s="208"/>
      <c r="AA616" s="208"/>
      <c r="AB616" s="208"/>
      <c r="AC616" s="208"/>
      <c r="AD616" s="208"/>
      <c r="AE616" s="242"/>
      <c r="AF616" s="242"/>
      <c r="AG616" s="242"/>
      <c r="AH616" s="208"/>
      <c r="AI616" s="208"/>
      <c r="AJ616" s="209"/>
    </row>
    <row r="617" spans="1:36" s="5" customFormat="1" ht="34.5" x14ac:dyDescent="0.2">
      <c r="A617" s="21"/>
      <c r="B617" s="108" t="s">
        <v>398</v>
      </c>
      <c r="C617" s="109"/>
      <c r="D617" s="25"/>
      <c r="E617" s="25"/>
      <c r="F617" s="25"/>
      <c r="G617" s="25"/>
      <c r="H617" s="25"/>
      <c r="I617" s="10"/>
      <c r="J617" s="208"/>
      <c r="K617" s="208"/>
      <c r="L617" s="208"/>
      <c r="M617" s="242"/>
      <c r="N617" s="242"/>
      <c r="O617" s="242"/>
      <c r="P617" s="208"/>
      <c r="Q617" s="208"/>
      <c r="R617" s="208"/>
      <c r="S617" s="208"/>
      <c r="T617" s="208"/>
      <c r="U617" s="208"/>
      <c r="V617" s="242"/>
      <c r="W617" s="242"/>
      <c r="X617" s="242"/>
      <c r="Y617" s="208"/>
      <c r="Z617" s="208"/>
      <c r="AA617" s="208"/>
      <c r="AB617" s="208"/>
      <c r="AC617" s="208"/>
      <c r="AD617" s="208"/>
      <c r="AE617" s="242"/>
      <c r="AF617" s="242"/>
      <c r="AG617" s="242"/>
      <c r="AH617" s="208"/>
      <c r="AI617" s="208"/>
      <c r="AJ617" s="209"/>
    </row>
    <row r="618" spans="1:36" s="157" customFormat="1" ht="49.5" x14ac:dyDescent="0.2">
      <c r="A618" s="156"/>
      <c r="B618" s="28" t="s">
        <v>8</v>
      </c>
      <c r="C618" s="67"/>
      <c r="D618" s="27"/>
      <c r="E618" s="27"/>
      <c r="F618" s="27"/>
      <c r="G618" s="27"/>
      <c r="H618" s="27"/>
      <c r="I618" s="10"/>
      <c r="J618" s="22"/>
      <c r="K618" s="22"/>
      <c r="L618" s="22"/>
      <c r="M618" s="223"/>
      <c r="N618" s="223"/>
      <c r="O618" s="223"/>
      <c r="P618" s="210"/>
      <c r="Q618" s="210"/>
      <c r="R618" s="210"/>
      <c r="S618" s="210"/>
      <c r="T618" s="210"/>
      <c r="U618" s="210"/>
      <c r="V618" s="247"/>
      <c r="W618" s="247"/>
      <c r="X618" s="247"/>
      <c r="Y618" s="210"/>
      <c r="Z618" s="210"/>
      <c r="AA618" s="210"/>
      <c r="AB618" s="210"/>
      <c r="AC618" s="210"/>
      <c r="AD618" s="210"/>
      <c r="AE618" s="247"/>
      <c r="AF618" s="247"/>
      <c r="AG618" s="247"/>
      <c r="AH618" s="210"/>
      <c r="AI618" s="210"/>
      <c r="AJ618" s="211"/>
    </row>
    <row r="619" spans="1:36" s="157" customFormat="1" ht="34.5" x14ac:dyDescent="0.2">
      <c r="A619" s="156"/>
      <c r="B619" s="36" t="s">
        <v>84</v>
      </c>
      <c r="C619" s="67"/>
      <c r="D619" s="27"/>
      <c r="E619" s="27"/>
      <c r="F619" s="27"/>
      <c r="G619" s="27"/>
      <c r="H619" s="27"/>
      <c r="I619" s="10"/>
      <c r="J619" s="22"/>
      <c r="K619" s="22"/>
      <c r="L619" s="22"/>
      <c r="M619" s="223"/>
      <c r="N619" s="223"/>
      <c r="O619" s="223"/>
      <c r="P619" s="210"/>
      <c r="Q619" s="210"/>
      <c r="R619" s="210"/>
      <c r="S619" s="210"/>
      <c r="T619" s="210"/>
      <c r="U619" s="210"/>
      <c r="V619" s="247"/>
      <c r="W619" s="247"/>
      <c r="X619" s="247"/>
      <c r="Y619" s="210"/>
      <c r="Z619" s="210"/>
      <c r="AA619" s="210"/>
      <c r="AB619" s="210"/>
      <c r="AC619" s="210"/>
      <c r="AD619" s="210"/>
      <c r="AE619" s="247"/>
      <c r="AF619" s="247"/>
      <c r="AG619" s="247"/>
      <c r="AH619" s="210"/>
      <c r="AI619" s="210"/>
      <c r="AJ619" s="211"/>
    </row>
    <row r="620" spans="1:36" s="157" customFormat="1" ht="134.25" customHeight="1" x14ac:dyDescent="0.2">
      <c r="A620" s="258" t="s">
        <v>822</v>
      </c>
      <c r="B620" s="158" t="s">
        <v>932</v>
      </c>
      <c r="C620" s="158"/>
      <c r="D620" s="89" t="s">
        <v>327</v>
      </c>
      <c r="E620" s="89" t="s">
        <v>356</v>
      </c>
      <c r="F620" s="89" t="s">
        <v>133</v>
      </c>
      <c r="G620" s="89" t="s">
        <v>765</v>
      </c>
      <c r="H620" s="89" t="s">
        <v>338</v>
      </c>
      <c r="I620" s="10" t="s">
        <v>411</v>
      </c>
      <c r="J620" s="182">
        <f t="shared" ref="J620:J625" si="304">K620+L620</f>
        <v>8838.2999999999993</v>
      </c>
      <c r="K620" s="182">
        <v>0</v>
      </c>
      <c r="L620" s="182">
        <v>8838.2999999999993</v>
      </c>
      <c r="M620" s="226"/>
      <c r="N620" s="226"/>
      <c r="O620" s="226"/>
      <c r="P620" s="182">
        <f t="shared" ref="P620:P625" si="305">Q620+R620</f>
        <v>8838.2999999999993</v>
      </c>
      <c r="Q620" s="182">
        <f t="shared" ref="Q620:Q625" si="306">K620+N620</f>
        <v>0</v>
      </c>
      <c r="R620" s="182">
        <f t="shared" ref="R620:R625" si="307">L620+O620</f>
        <v>8838.2999999999993</v>
      </c>
      <c r="S620" s="195"/>
      <c r="T620" s="195"/>
      <c r="U620" s="195"/>
      <c r="V620" s="236"/>
      <c r="W620" s="236"/>
      <c r="X620" s="236"/>
      <c r="Y620" s="198"/>
      <c r="Z620" s="198"/>
      <c r="AA620" s="198"/>
      <c r="AB620" s="198"/>
      <c r="AC620" s="198"/>
      <c r="AD620" s="198"/>
      <c r="AE620" s="235"/>
      <c r="AF620" s="235"/>
      <c r="AG620" s="235"/>
      <c r="AH620" s="198"/>
      <c r="AI620" s="198"/>
      <c r="AJ620" s="212"/>
    </row>
    <row r="621" spans="1:36" s="157" customFormat="1" ht="33" customHeight="1" x14ac:dyDescent="0.2">
      <c r="A621" s="19"/>
      <c r="B621" s="147" t="s">
        <v>23</v>
      </c>
      <c r="C621" s="147"/>
      <c r="D621" s="93"/>
      <c r="E621" s="93"/>
      <c r="F621" s="93"/>
      <c r="G621" s="93"/>
      <c r="H621" s="93"/>
      <c r="I621" s="10"/>
      <c r="J621" s="185">
        <f t="shared" si="304"/>
        <v>8838.2999999999993</v>
      </c>
      <c r="K621" s="185">
        <v>0</v>
      </c>
      <c r="L621" s="185">
        <v>8838.2999999999993</v>
      </c>
      <c r="M621" s="229"/>
      <c r="N621" s="229"/>
      <c r="O621" s="229"/>
      <c r="P621" s="185">
        <f t="shared" si="305"/>
        <v>8838.2999999999993</v>
      </c>
      <c r="Q621" s="185">
        <f t="shared" si="306"/>
        <v>0</v>
      </c>
      <c r="R621" s="185">
        <f t="shared" si="307"/>
        <v>8838.2999999999993</v>
      </c>
      <c r="S621" s="198"/>
      <c r="T621" s="198"/>
      <c r="U621" s="198"/>
      <c r="V621" s="235"/>
      <c r="W621" s="235"/>
      <c r="X621" s="235"/>
      <c r="Y621" s="198"/>
      <c r="Z621" s="198"/>
      <c r="AA621" s="198"/>
      <c r="AB621" s="198"/>
      <c r="AC621" s="198"/>
      <c r="AD621" s="198"/>
      <c r="AE621" s="235"/>
      <c r="AF621" s="235"/>
      <c r="AG621" s="235"/>
      <c r="AH621" s="198"/>
      <c r="AI621" s="198"/>
      <c r="AJ621" s="212"/>
    </row>
    <row r="622" spans="1:36" s="157" customFormat="1" ht="52.5" customHeight="1" x14ac:dyDescent="0.2">
      <c r="A622" s="258" t="s">
        <v>823</v>
      </c>
      <c r="B622" s="82" t="s">
        <v>297</v>
      </c>
      <c r="C622" s="158"/>
      <c r="D622" s="89" t="s">
        <v>327</v>
      </c>
      <c r="E622" s="89" t="s">
        <v>356</v>
      </c>
      <c r="F622" s="89" t="s">
        <v>133</v>
      </c>
      <c r="G622" s="89" t="s">
        <v>765</v>
      </c>
      <c r="H622" s="89" t="s">
        <v>338</v>
      </c>
      <c r="I622" s="10">
        <v>2023</v>
      </c>
      <c r="J622" s="182">
        <f t="shared" si="304"/>
        <v>3061.7</v>
      </c>
      <c r="K622" s="182">
        <v>0</v>
      </c>
      <c r="L622" s="182">
        <v>3061.7</v>
      </c>
      <c r="M622" s="226"/>
      <c r="N622" s="226"/>
      <c r="O622" s="226"/>
      <c r="P622" s="182">
        <f t="shared" si="305"/>
        <v>3061.7</v>
      </c>
      <c r="Q622" s="182">
        <f t="shared" si="306"/>
        <v>0</v>
      </c>
      <c r="R622" s="182">
        <f t="shared" si="307"/>
        <v>3061.7</v>
      </c>
      <c r="S622" s="198"/>
      <c r="T622" s="198"/>
      <c r="U622" s="198"/>
      <c r="V622" s="235"/>
      <c r="W622" s="235"/>
      <c r="X622" s="235"/>
      <c r="Y622" s="198"/>
      <c r="Z622" s="198"/>
      <c r="AA622" s="198"/>
      <c r="AB622" s="198"/>
      <c r="AC622" s="198"/>
      <c r="AD622" s="198"/>
      <c r="AE622" s="235"/>
      <c r="AF622" s="235"/>
      <c r="AG622" s="235"/>
      <c r="AH622" s="198"/>
      <c r="AI622" s="198"/>
      <c r="AJ622" s="212"/>
    </row>
    <row r="623" spans="1:36" s="157" customFormat="1" ht="30.75" customHeight="1" x14ac:dyDescent="0.2">
      <c r="A623" s="19"/>
      <c r="B623" s="147" t="s">
        <v>23</v>
      </c>
      <c r="C623" s="147"/>
      <c r="D623" s="93"/>
      <c r="E623" s="93"/>
      <c r="F623" s="93"/>
      <c r="G623" s="93"/>
      <c r="H623" s="93"/>
      <c r="I623" s="10"/>
      <c r="J623" s="185">
        <f t="shared" si="304"/>
        <v>3061.7</v>
      </c>
      <c r="K623" s="185">
        <v>0</v>
      </c>
      <c r="L623" s="185">
        <v>3061.7</v>
      </c>
      <c r="M623" s="229"/>
      <c r="N623" s="229"/>
      <c r="O623" s="229"/>
      <c r="P623" s="185">
        <f t="shared" si="305"/>
        <v>3061.7</v>
      </c>
      <c r="Q623" s="185">
        <f t="shared" si="306"/>
        <v>0</v>
      </c>
      <c r="R623" s="185">
        <f t="shared" si="307"/>
        <v>3061.7</v>
      </c>
      <c r="S623" s="198"/>
      <c r="T623" s="198"/>
      <c r="U623" s="198"/>
      <c r="V623" s="235"/>
      <c r="W623" s="235"/>
      <c r="X623" s="235"/>
      <c r="Y623" s="198"/>
      <c r="Z623" s="198"/>
      <c r="AA623" s="198"/>
      <c r="AB623" s="198"/>
      <c r="AC623" s="198"/>
      <c r="AD623" s="198"/>
      <c r="AE623" s="235"/>
      <c r="AF623" s="235"/>
      <c r="AG623" s="235"/>
      <c r="AH623" s="198"/>
      <c r="AI623" s="198"/>
      <c r="AJ623" s="212"/>
    </row>
    <row r="624" spans="1:36" s="157" customFormat="1" ht="59.25" customHeight="1" x14ac:dyDescent="0.2">
      <c r="A624" s="258" t="s">
        <v>824</v>
      </c>
      <c r="B624" s="159" t="s">
        <v>466</v>
      </c>
      <c r="C624" s="158"/>
      <c r="D624" s="63" t="s">
        <v>327</v>
      </c>
      <c r="E624" s="63" t="s">
        <v>356</v>
      </c>
      <c r="F624" s="63" t="s">
        <v>133</v>
      </c>
      <c r="G624" s="89" t="s">
        <v>765</v>
      </c>
      <c r="H624" s="63" t="s">
        <v>338</v>
      </c>
      <c r="I624" s="10">
        <v>2023</v>
      </c>
      <c r="J624" s="182">
        <f t="shared" si="304"/>
        <v>11483.1</v>
      </c>
      <c r="K624" s="182">
        <v>0</v>
      </c>
      <c r="L624" s="182">
        <v>11483.1</v>
      </c>
      <c r="M624" s="226"/>
      <c r="N624" s="226"/>
      <c r="O624" s="226"/>
      <c r="P624" s="182">
        <f t="shared" si="305"/>
        <v>11483.1</v>
      </c>
      <c r="Q624" s="182">
        <f t="shared" si="306"/>
        <v>0</v>
      </c>
      <c r="R624" s="182">
        <f t="shared" si="307"/>
        <v>11483.1</v>
      </c>
      <c r="S624" s="198"/>
      <c r="T624" s="198"/>
      <c r="U624" s="198"/>
      <c r="V624" s="235"/>
      <c r="W624" s="235"/>
      <c r="X624" s="235"/>
      <c r="Y624" s="198"/>
      <c r="Z624" s="198"/>
      <c r="AA624" s="198"/>
      <c r="AB624" s="198"/>
      <c r="AC624" s="198"/>
      <c r="AD624" s="198"/>
      <c r="AE624" s="235"/>
      <c r="AF624" s="235"/>
      <c r="AG624" s="235"/>
      <c r="AH624" s="198"/>
      <c r="AI624" s="198"/>
      <c r="AJ624" s="212"/>
    </row>
    <row r="625" spans="1:36" s="157" customFormat="1" ht="30.75" customHeight="1" x14ac:dyDescent="0.2">
      <c r="A625" s="19"/>
      <c r="B625" s="147" t="s">
        <v>23</v>
      </c>
      <c r="C625" s="147"/>
      <c r="D625" s="93"/>
      <c r="E625" s="93"/>
      <c r="F625" s="93"/>
      <c r="G625" s="93"/>
      <c r="H625" s="93"/>
      <c r="I625" s="10"/>
      <c r="J625" s="185">
        <f t="shared" si="304"/>
        <v>11483.1</v>
      </c>
      <c r="K625" s="185">
        <v>0</v>
      </c>
      <c r="L625" s="185">
        <v>11483.1</v>
      </c>
      <c r="M625" s="229"/>
      <c r="N625" s="229"/>
      <c r="O625" s="229"/>
      <c r="P625" s="185">
        <f t="shared" si="305"/>
        <v>11483.1</v>
      </c>
      <c r="Q625" s="185">
        <f t="shared" si="306"/>
        <v>0</v>
      </c>
      <c r="R625" s="185">
        <f t="shared" si="307"/>
        <v>11483.1</v>
      </c>
      <c r="S625" s="198"/>
      <c r="T625" s="198"/>
      <c r="U625" s="198"/>
      <c r="V625" s="235"/>
      <c r="W625" s="235"/>
      <c r="X625" s="235"/>
      <c r="Y625" s="198"/>
      <c r="Z625" s="198"/>
      <c r="AA625" s="198"/>
      <c r="AB625" s="198"/>
      <c r="AC625" s="198"/>
      <c r="AD625" s="198"/>
      <c r="AE625" s="235"/>
      <c r="AF625" s="235"/>
      <c r="AG625" s="235"/>
      <c r="AH625" s="198"/>
      <c r="AI625" s="198"/>
      <c r="AJ625" s="212"/>
    </row>
    <row r="626" spans="1:36" s="5" customFormat="1" ht="66.75" customHeight="1" x14ac:dyDescent="0.2">
      <c r="A626" s="258" t="s">
        <v>825</v>
      </c>
      <c r="B626" s="82" t="s">
        <v>682</v>
      </c>
      <c r="C626" s="82"/>
      <c r="D626" s="89" t="s">
        <v>327</v>
      </c>
      <c r="E626" s="89" t="s">
        <v>356</v>
      </c>
      <c r="F626" s="89" t="s">
        <v>133</v>
      </c>
      <c r="G626" s="89" t="s">
        <v>765</v>
      </c>
      <c r="H626" s="89" t="s">
        <v>338</v>
      </c>
      <c r="I626" s="10">
        <v>2023</v>
      </c>
      <c r="J626" s="182"/>
      <c r="K626" s="182"/>
      <c r="L626" s="182"/>
      <c r="M626" s="226">
        <f t="shared" ref="M626:M629" si="308">N626+O626</f>
        <v>20017.07</v>
      </c>
      <c r="N626" s="226">
        <v>0</v>
      </c>
      <c r="O626" s="226">
        <v>20017.07</v>
      </c>
      <c r="P626" s="182">
        <f t="shared" ref="P626" si="309">Q626+R626</f>
        <v>20017.07</v>
      </c>
      <c r="Q626" s="182">
        <f t="shared" ref="Q626" si="310">K626+N626</f>
        <v>0</v>
      </c>
      <c r="R626" s="182">
        <f t="shared" ref="R626" si="311">L626+O626</f>
        <v>20017.07</v>
      </c>
      <c r="S626" s="195"/>
      <c r="T626" s="195"/>
      <c r="U626" s="195"/>
      <c r="V626" s="236"/>
      <c r="W626" s="236"/>
      <c r="X626" s="236"/>
      <c r="Y626" s="195"/>
      <c r="Z626" s="195"/>
      <c r="AA626" s="195"/>
      <c r="AB626" s="195"/>
      <c r="AC626" s="195"/>
      <c r="AD626" s="195"/>
      <c r="AE626" s="236"/>
      <c r="AF626" s="236"/>
      <c r="AG626" s="236"/>
      <c r="AH626" s="195"/>
      <c r="AI626" s="195"/>
      <c r="AJ626" s="196"/>
    </row>
    <row r="627" spans="1:36" s="157" customFormat="1" ht="34.5" customHeight="1" x14ac:dyDescent="0.2">
      <c r="A627" s="19"/>
      <c r="B627" s="147" t="s">
        <v>23</v>
      </c>
      <c r="C627" s="147"/>
      <c r="D627" s="93"/>
      <c r="E627" s="93"/>
      <c r="F627" s="93"/>
      <c r="G627" s="93"/>
      <c r="H627" s="93"/>
      <c r="I627" s="10"/>
      <c r="J627" s="185"/>
      <c r="K627" s="185"/>
      <c r="L627" s="185"/>
      <c r="M627" s="229">
        <f t="shared" si="308"/>
        <v>20017.07</v>
      </c>
      <c r="N627" s="229">
        <v>0</v>
      </c>
      <c r="O627" s="229">
        <v>20017.07</v>
      </c>
      <c r="P627" s="185">
        <f t="shared" ref="P627:P628" si="312">Q627+R627</f>
        <v>20017.07</v>
      </c>
      <c r="Q627" s="185">
        <f t="shared" ref="Q627:Q628" si="313">K627+N627</f>
        <v>0</v>
      </c>
      <c r="R627" s="185">
        <f t="shared" ref="R627:R628" si="314">L627+O627</f>
        <v>20017.07</v>
      </c>
      <c r="S627" s="198"/>
      <c r="T627" s="198"/>
      <c r="U627" s="198"/>
      <c r="V627" s="235"/>
      <c r="W627" s="235"/>
      <c r="X627" s="235"/>
      <c r="Y627" s="198"/>
      <c r="Z627" s="198"/>
      <c r="AA627" s="198"/>
      <c r="AB627" s="198"/>
      <c r="AC627" s="198"/>
      <c r="AD627" s="198"/>
      <c r="AE627" s="235"/>
      <c r="AF627" s="235"/>
      <c r="AG627" s="235"/>
      <c r="AH627" s="198"/>
      <c r="AI627" s="198"/>
      <c r="AJ627" s="212"/>
    </row>
    <row r="628" spans="1:36" s="5" customFormat="1" ht="54" customHeight="1" x14ac:dyDescent="0.2">
      <c r="A628" s="258" t="s">
        <v>826</v>
      </c>
      <c r="B628" s="82" t="s">
        <v>683</v>
      </c>
      <c r="C628" s="82"/>
      <c r="D628" s="89" t="s">
        <v>327</v>
      </c>
      <c r="E628" s="89" t="s">
        <v>356</v>
      </c>
      <c r="F628" s="89" t="s">
        <v>133</v>
      </c>
      <c r="G628" s="89" t="s">
        <v>765</v>
      </c>
      <c r="H628" s="89" t="s">
        <v>338</v>
      </c>
      <c r="I628" s="10">
        <v>2023</v>
      </c>
      <c r="J628" s="182"/>
      <c r="K628" s="182"/>
      <c r="L628" s="182"/>
      <c r="M628" s="226">
        <f t="shared" si="308"/>
        <v>18907.07</v>
      </c>
      <c r="N628" s="226">
        <v>0</v>
      </c>
      <c r="O628" s="226">
        <v>18907.07</v>
      </c>
      <c r="P628" s="182">
        <f t="shared" si="312"/>
        <v>18907.07</v>
      </c>
      <c r="Q628" s="182">
        <f t="shared" si="313"/>
        <v>0</v>
      </c>
      <c r="R628" s="182">
        <f t="shared" si="314"/>
        <v>18907.07</v>
      </c>
      <c r="S628" s="195"/>
      <c r="T628" s="195"/>
      <c r="U628" s="195"/>
      <c r="V628" s="236"/>
      <c r="W628" s="236"/>
      <c r="X628" s="236"/>
      <c r="Y628" s="195"/>
      <c r="Z628" s="195"/>
      <c r="AA628" s="195"/>
      <c r="AB628" s="195"/>
      <c r="AC628" s="195"/>
      <c r="AD628" s="195"/>
      <c r="AE628" s="236"/>
      <c r="AF628" s="236"/>
      <c r="AG628" s="236"/>
      <c r="AH628" s="195"/>
      <c r="AI628" s="195"/>
      <c r="AJ628" s="196"/>
    </row>
    <row r="629" spans="1:36" s="157" customFormat="1" ht="36.75" customHeight="1" x14ac:dyDescent="0.2">
      <c r="A629" s="19"/>
      <c r="B629" s="147" t="s">
        <v>23</v>
      </c>
      <c r="C629" s="147"/>
      <c r="D629" s="93"/>
      <c r="E629" s="93"/>
      <c r="F629" s="93"/>
      <c r="G629" s="93"/>
      <c r="H629" s="93"/>
      <c r="I629" s="10"/>
      <c r="J629" s="185"/>
      <c r="K629" s="185"/>
      <c r="L629" s="185"/>
      <c r="M629" s="229">
        <f t="shared" si="308"/>
        <v>18907.07</v>
      </c>
      <c r="N629" s="229">
        <v>0</v>
      </c>
      <c r="O629" s="229">
        <v>18907.07</v>
      </c>
      <c r="P629" s="185">
        <f t="shared" ref="P629" si="315">Q629+R629</f>
        <v>18907.07</v>
      </c>
      <c r="Q629" s="185">
        <f t="shared" ref="Q629" si="316">K629+N629</f>
        <v>0</v>
      </c>
      <c r="R629" s="185">
        <f t="shared" ref="R629" si="317">L629+O629</f>
        <v>18907.07</v>
      </c>
      <c r="S629" s="198"/>
      <c r="T629" s="198"/>
      <c r="U629" s="198"/>
      <c r="V629" s="235"/>
      <c r="W629" s="235"/>
      <c r="X629" s="235"/>
      <c r="Y629" s="198"/>
      <c r="Z629" s="198"/>
      <c r="AA629" s="198"/>
      <c r="AB629" s="198"/>
      <c r="AC629" s="198"/>
      <c r="AD629" s="198"/>
      <c r="AE629" s="235"/>
      <c r="AF629" s="235"/>
      <c r="AG629" s="235"/>
      <c r="AH629" s="198"/>
      <c r="AI629" s="198"/>
      <c r="AJ629" s="212"/>
    </row>
    <row r="630" spans="1:36" s="157" customFormat="1" ht="20.25" x14ac:dyDescent="0.2">
      <c r="A630" s="156"/>
      <c r="B630" s="78" t="s">
        <v>296</v>
      </c>
      <c r="C630" s="79"/>
      <c r="D630" s="21"/>
      <c r="E630" s="21"/>
      <c r="F630" s="21"/>
      <c r="G630" s="21"/>
      <c r="H630" s="21"/>
      <c r="I630" s="10"/>
      <c r="J630" s="208">
        <f>J635+J641+J646+J648+J650+J656+J660</f>
        <v>207197.1</v>
      </c>
      <c r="K630" s="208">
        <f>K635+K641+K646+K648+K650+K656+K660</f>
        <v>2195.6999999999998</v>
      </c>
      <c r="L630" s="208">
        <f>L635+L641+L646+L648+L650+L656+L660</f>
        <v>205001.4</v>
      </c>
      <c r="M630" s="242">
        <f>M635+M641+M646+M648+M650+M656+M660</f>
        <v>-85893.5</v>
      </c>
      <c r="N630" s="242">
        <f t="shared" ref="N630:O630" si="318">N635+N641+N646+N648+N650+N656+N660</f>
        <v>0</v>
      </c>
      <c r="O630" s="242">
        <f t="shared" si="318"/>
        <v>-85893.5</v>
      </c>
      <c r="P630" s="208">
        <f>P635+P641+P646+P648+P650+P656+P660</f>
        <v>121303.6</v>
      </c>
      <c r="Q630" s="208">
        <f t="shared" ref="Q630:AJ630" si="319">Q635+Q641+Q646+Q648+Q650+Q656+Q660</f>
        <v>2195.6999999999998</v>
      </c>
      <c r="R630" s="208">
        <f t="shared" si="319"/>
        <v>119107.9</v>
      </c>
      <c r="S630" s="208">
        <f t="shared" si="319"/>
        <v>100000</v>
      </c>
      <c r="T630" s="208">
        <f t="shared" si="319"/>
        <v>0</v>
      </c>
      <c r="U630" s="208">
        <f t="shared" si="319"/>
        <v>100000</v>
      </c>
      <c r="V630" s="242">
        <f t="shared" si="319"/>
        <v>-59869.799999999996</v>
      </c>
      <c r="W630" s="242">
        <f t="shared" si="319"/>
        <v>0</v>
      </c>
      <c r="X630" s="242">
        <f t="shared" si="319"/>
        <v>-59869.799999999996</v>
      </c>
      <c r="Y630" s="208">
        <f t="shared" si="319"/>
        <v>40130.200000000004</v>
      </c>
      <c r="Z630" s="208">
        <f t="shared" si="319"/>
        <v>0</v>
      </c>
      <c r="AA630" s="208">
        <f t="shared" si="319"/>
        <v>40130.200000000004</v>
      </c>
      <c r="AB630" s="208">
        <f t="shared" si="319"/>
        <v>100000</v>
      </c>
      <c r="AC630" s="208">
        <f t="shared" si="319"/>
        <v>0</v>
      </c>
      <c r="AD630" s="208">
        <f t="shared" si="319"/>
        <v>100000</v>
      </c>
      <c r="AE630" s="242">
        <f t="shared" si="319"/>
        <v>0</v>
      </c>
      <c r="AF630" s="242">
        <f t="shared" si="319"/>
        <v>0</v>
      </c>
      <c r="AG630" s="242">
        <f t="shared" si="319"/>
        <v>0</v>
      </c>
      <c r="AH630" s="208">
        <f t="shared" si="319"/>
        <v>100000</v>
      </c>
      <c r="AI630" s="208">
        <f t="shared" si="319"/>
        <v>0</v>
      </c>
      <c r="AJ630" s="209">
        <f t="shared" si="319"/>
        <v>100000</v>
      </c>
    </row>
    <row r="631" spans="1:36" s="5" customFormat="1" ht="86.25" x14ac:dyDescent="0.2">
      <c r="A631" s="21"/>
      <c r="B631" s="108" t="s">
        <v>684</v>
      </c>
      <c r="C631" s="109"/>
      <c r="D631" s="25"/>
      <c r="E631" s="25"/>
      <c r="F631" s="25"/>
      <c r="G631" s="25"/>
      <c r="H631" s="25"/>
      <c r="I631" s="10"/>
      <c r="J631" s="208"/>
      <c r="K631" s="208"/>
      <c r="L631" s="208"/>
      <c r="M631" s="242"/>
      <c r="N631" s="242"/>
      <c r="O631" s="242"/>
      <c r="P631" s="208"/>
      <c r="Q631" s="208"/>
      <c r="R631" s="208"/>
      <c r="S631" s="208"/>
      <c r="T631" s="208"/>
      <c r="U631" s="208"/>
      <c r="V631" s="242"/>
      <c r="W631" s="242"/>
      <c r="X631" s="242"/>
      <c r="Y631" s="208"/>
      <c r="Z631" s="208"/>
      <c r="AA631" s="208"/>
      <c r="AB631" s="208"/>
      <c r="AC631" s="208"/>
      <c r="AD631" s="208"/>
      <c r="AE631" s="242"/>
      <c r="AF631" s="242"/>
      <c r="AG631" s="242"/>
      <c r="AH631" s="208"/>
      <c r="AI631" s="208"/>
      <c r="AJ631" s="209"/>
    </row>
    <row r="632" spans="1:36" s="5" customFormat="1" ht="34.5" x14ac:dyDescent="0.2">
      <c r="A632" s="21"/>
      <c r="B632" s="108" t="s">
        <v>799</v>
      </c>
      <c r="C632" s="109"/>
      <c r="D632" s="25"/>
      <c r="E632" s="25"/>
      <c r="F632" s="25"/>
      <c r="G632" s="25"/>
      <c r="H632" s="25"/>
      <c r="I632" s="10"/>
      <c r="J632" s="208"/>
      <c r="K632" s="208"/>
      <c r="L632" s="208"/>
      <c r="M632" s="242"/>
      <c r="N632" s="242"/>
      <c r="O632" s="242"/>
      <c r="P632" s="208"/>
      <c r="Q632" s="208"/>
      <c r="R632" s="208"/>
      <c r="S632" s="208"/>
      <c r="T632" s="208"/>
      <c r="U632" s="208"/>
      <c r="V632" s="242"/>
      <c r="W632" s="242"/>
      <c r="X632" s="242"/>
      <c r="Y632" s="208"/>
      <c r="Z632" s="208"/>
      <c r="AA632" s="208"/>
      <c r="AB632" s="208"/>
      <c r="AC632" s="208"/>
      <c r="AD632" s="208"/>
      <c r="AE632" s="242"/>
      <c r="AF632" s="242"/>
      <c r="AG632" s="242"/>
      <c r="AH632" s="208"/>
      <c r="AI632" s="208"/>
      <c r="AJ632" s="209"/>
    </row>
    <row r="633" spans="1:36" s="160" customFormat="1" ht="49.5" x14ac:dyDescent="0.2">
      <c r="A633" s="63"/>
      <c r="B633" s="28" t="s">
        <v>13</v>
      </c>
      <c r="C633" s="67"/>
      <c r="D633" s="27"/>
      <c r="E633" s="27"/>
      <c r="F633" s="27"/>
      <c r="G633" s="27"/>
      <c r="H633" s="27"/>
      <c r="I633" s="83"/>
      <c r="J633" s="213"/>
      <c r="K633" s="213"/>
      <c r="L633" s="213"/>
      <c r="M633" s="243"/>
      <c r="N633" s="243"/>
      <c r="O633" s="243"/>
      <c r="P633" s="182"/>
      <c r="Q633" s="193"/>
      <c r="R633" s="182"/>
      <c r="S633" s="182"/>
      <c r="T633" s="182"/>
      <c r="U633" s="182"/>
      <c r="V633" s="226"/>
      <c r="W633" s="226"/>
      <c r="X633" s="226"/>
      <c r="Y633" s="193"/>
      <c r="Z633" s="193"/>
      <c r="AA633" s="193"/>
      <c r="AB633" s="193"/>
      <c r="AC633" s="193"/>
      <c r="AD633" s="193"/>
      <c r="AE633" s="245"/>
      <c r="AF633" s="245"/>
      <c r="AG633" s="245"/>
      <c r="AH633" s="193"/>
      <c r="AI633" s="193"/>
      <c r="AJ633" s="194"/>
    </row>
    <row r="634" spans="1:36" s="5" customFormat="1" ht="34.5" x14ac:dyDescent="0.2">
      <c r="A634" s="21"/>
      <c r="B634" s="90" t="s">
        <v>84</v>
      </c>
      <c r="C634" s="109"/>
      <c r="D634" s="25"/>
      <c r="E634" s="25"/>
      <c r="F634" s="25"/>
      <c r="G634" s="25"/>
      <c r="H634" s="25"/>
      <c r="I634" s="10"/>
      <c r="J634" s="208"/>
      <c r="K634" s="208"/>
      <c r="L634" s="208"/>
      <c r="M634" s="242"/>
      <c r="N634" s="242"/>
      <c r="O634" s="242"/>
      <c r="P634" s="208"/>
      <c r="Q634" s="208"/>
      <c r="R634" s="208"/>
      <c r="S634" s="208"/>
      <c r="T634" s="208"/>
      <c r="U634" s="208"/>
      <c r="V634" s="242"/>
      <c r="W634" s="242"/>
      <c r="X634" s="242"/>
      <c r="Y634" s="208"/>
      <c r="Z634" s="208"/>
      <c r="AA634" s="208"/>
      <c r="AB634" s="208"/>
      <c r="AC634" s="208"/>
      <c r="AD634" s="208"/>
      <c r="AE634" s="242"/>
      <c r="AF634" s="242"/>
      <c r="AG634" s="242"/>
      <c r="AH634" s="208"/>
      <c r="AI634" s="208"/>
      <c r="AJ634" s="209"/>
    </row>
    <row r="635" spans="1:36" s="5" customFormat="1" ht="33" x14ac:dyDescent="0.2">
      <c r="A635" s="258" t="s">
        <v>827</v>
      </c>
      <c r="B635" s="105" t="s">
        <v>930</v>
      </c>
      <c r="C635" s="109"/>
      <c r="D635" s="63" t="s">
        <v>327</v>
      </c>
      <c r="E635" s="63" t="s">
        <v>356</v>
      </c>
      <c r="F635" s="63" t="s">
        <v>333</v>
      </c>
      <c r="G635" s="63" t="s">
        <v>690</v>
      </c>
      <c r="H635" s="63" t="s">
        <v>338</v>
      </c>
      <c r="I635" s="10">
        <v>2023</v>
      </c>
      <c r="J635" s="182"/>
      <c r="K635" s="182"/>
      <c r="L635" s="182"/>
      <c r="M635" s="226">
        <f t="shared" ref="M635:M636" si="320">N635+O635</f>
        <v>6893.2</v>
      </c>
      <c r="N635" s="226">
        <v>0</v>
      </c>
      <c r="O635" s="226">
        <v>6893.2</v>
      </c>
      <c r="P635" s="182">
        <f t="shared" ref="P635:P636" si="321">Q635+R635</f>
        <v>6893.2</v>
      </c>
      <c r="Q635" s="182">
        <f t="shared" ref="Q635:Q636" si="322">K635+N635</f>
        <v>0</v>
      </c>
      <c r="R635" s="182">
        <f t="shared" ref="R635:R636" si="323">L635+O635</f>
        <v>6893.2</v>
      </c>
      <c r="S635" s="208"/>
      <c r="T635" s="208"/>
      <c r="U635" s="208"/>
      <c r="V635" s="242"/>
      <c r="W635" s="242"/>
      <c r="X635" s="242"/>
      <c r="Y635" s="208"/>
      <c r="Z635" s="208"/>
      <c r="AA635" s="208"/>
      <c r="AB635" s="208"/>
      <c r="AC635" s="208"/>
      <c r="AD635" s="208"/>
      <c r="AE635" s="242"/>
      <c r="AF635" s="242"/>
      <c r="AG635" s="242"/>
      <c r="AH635" s="208"/>
      <c r="AI635" s="208"/>
      <c r="AJ635" s="209"/>
    </row>
    <row r="636" spans="1:36" s="157" customFormat="1" ht="33" x14ac:dyDescent="0.2">
      <c r="A636" s="19"/>
      <c r="B636" s="147" t="s">
        <v>23</v>
      </c>
      <c r="C636" s="147"/>
      <c r="D636" s="93"/>
      <c r="E636" s="93"/>
      <c r="F636" s="93"/>
      <c r="G636" s="93"/>
      <c r="H636" s="93"/>
      <c r="I636" s="86"/>
      <c r="J636" s="185"/>
      <c r="K636" s="185"/>
      <c r="L636" s="185"/>
      <c r="M636" s="229">
        <f t="shared" si="320"/>
        <v>6893.2</v>
      </c>
      <c r="N636" s="229">
        <v>0</v>
      </c>
      <c r="O636" s="229">
        <v>6893.2</v>
      </c>
      <c r="P636" s="185">
        <f t="shared" si="321"/>
        <v>6893.2</v>
      </c>
      <c r="Q636" s="185">
        <f t="shared" si="322"/>
        <v>0</v>
      </c>
      <c r="R636" s="185">
        <f t="shared" si="323"/>
        <v>6893.2</v>
      </c>
      <c r="S636" s="198"/>
      <c r="T636" s="198"/>
      <c r="U636" s="198"/>
      <c r="V636" s="235"/>
      <c r="W636" s="235"/>
      <c r="X636" s="235"/>
      <c r="Y636" s="198"/>
      <c r="Z636" s="198"/>
      <c r="AA636" s="198"/>
      <c r="AB636" s="198"/>
      <c r="AC636" s="198"/>
      <c r="AD636" s="198"/>
      <c r="AE636" s="235"/>
      <c r="AF636" s="235"/>
      <c r="AG636" s="235"/>
      <c r="AH636" s="198"/>
      <c r="AI636" s="198"/>
      <c r="AJ636" s="212"/>
    </row>
    <row r="637" spans="1:36" s="5" customFormat="1" ht="69" x14ac:dyDescent="0.2">
      <c r="A637" s="21"/>
      <c r="B637" s="108" t="s">
        <v>689</v>
      </c>
      <c r="C637" s="109"/>
      <c r="D637" s="25"/>
      <c r="E637" s="25"/>
      <c r="F637" s="25"/>
      <c r="G637" s="25"/>
      <c r="H637" s="25"/>
      <c r="I637" s="10"/>
      <c r="J637" s="208"/>
      <c r="K637" s="208"/>
      <c r="L637" s="208"/>
      <c r="M637" s="242"/>
      <c r="N637" s="242"/>
      <c r="O637" s="242"/>
      <c r="P637" s="208"/>
      <c r="Q637" s="208"/>
      <c r="R637" s="208"/>
      <c r="S637" s="208"/>
      <c r="T637" s="208"/>
      <c r="U637" s="208"/>
      <c r="V637" s="242"/>
      <c r="W637" s="242"/>
      <c r="X637" s="242"/>
      <c r="Y637" s="208"/>
      <c r="Z637" s="208"/>
      <c r="AA637" s="208"/>
      <c r="AB637" s="208"/>
      <c r="AC637" s="208"/>
      <c r="AD637" s="208"/>
      <c r="AE637" s="242"/>
      <c r="AF637" s="242"/>
      <c r="AG637" s="242"/>
      <c r="AH637" s="208"/>
      <c r="AI637" s="208"/>
      <c r="AJ637" s="209"/>
    </row>
    <row r="638" spans="1:36" s="5" customFormat="1" ht="102" customHeight="1" x14ac:dyDescent="0.2">
      <c r="A638" s="21"/>
      <c r="B638" s="108" t="s">
        <v>685</v>
      </c>
      <c r="C638" s="109"/>
      <c r="D638" s="25"/>
      <c r="E638" s="25"/>
      <c r="F638" s="25"/>
      <c r="G638" s="25"/>
      <c r="H638" s="25"/>
      <c r="I638" s="10"/>
      <c r="J638" s="208"/>
      <c r="K638" s="208"/>
      <c r="L638" s="208"/>
      <c r="M638" s="242"/>
      <c r="N638" s="242"/>
      <c r="O638" s="242"/>
      <c r="P638" s="208"/>
      <c r="Q638" s="208"/>
      <c r="R638" s="208"/>
      <c r="S638" s="208"/>
      <c r="T638" s="208"/>
      <c r="U638" s="208"/>
      <c r="V638" s="242"/>
      <c r="W638" s="242"/>
      <c r="X638" s="242"/>
      <c r="Y638" s="208"/>
      <c r="Z638" s="208"/>
      <c r="AA638" s="208"/>
      <c r="AB638" s="208"/>
      <c r="AC638" s="208"/>
      <c r="AD638" s="208"/>
      <c r="AE638" s="242"/>
      <c r="AF638" s="242"/>
      <c r="AG638" s="242"/>
      <c r="AH638" s="208"/>
      <c r="AI638" s="208"/>
      <c r="AJ638" s="209"/>
    </row>
    <row r="639" spans="1:36" s="160" customFormat="1" ht="49.5" x14ac:dyDescent="0.2">
      <c r="A639" s="63"/>
      <c r="B639" s="28" t="s">
        <v>13</v>
      </c>
      <c r="C639" s="67"/>
      <c r="D639" s="27"/>
      <c r="E639" s="27"/>
      <c r="F639" s="27"/>
      <c r="G639" s="27"/>
      <c r="H639" s="27"/>
      <c r="I639" s="83"/>
      <c r="J639" s="213"/>
      <c r="K639" s="213"/>
      <c r="L639" s="213"/>
      <c r="M639" s="243"/>
      <c r="N639" s="243"/>
      <c r="O639" s="243"/>
      <c r="P639" s="182"/>
      <c r="Q639" s="193"/>
      <c r="R639" s="182"/>
      <c r="S639" s="182"/>
      <c r="T639" s="182"/>
      <c r="U639" s="182"/>
      <c r="V639" s="226"/>
      <c r="W639" s="226"/>
      <c r="X639" s="226"/>
      <c r="Y639" s="193"/>
      <c r="Z639" s="193"/>
      <c r="AA639" s="193"/>
      <c r="AB639" s="193"/>
      <c r="AC639" s="193"/>
      <c r="AD639" s="193"/>
      <c r="AE639" s="245"/>
      <c r="AF639" s="245"/>
      <c r="AG639" s="245"/>
      <c r="AH639" s="193"/>
      <c r="AI639" s="193"/>
      <c r="AJ639" s="194"/>
    </row>
    <row r="640" spans="1:36" s="5" customFormat="1" ht="34.5" x14ac:dyDescent="0.2">
      <c r="A640" s="21"/>
      <c r="B640" s="90" t="s">
        <v>84</v>
      </c>
      <c r="C640" s="109"/>
      <c r="D640" s="25"/>
      <c r="E640" s="25"/>
      <c r="F640" s="25"/>
      <c r="G640" s="25"/>
      <c r="H640" s="25"/>
      <c r="I640" s="10"/>
      <c r="J640" s="208"/>
      <c r="K640" s="208"/>
      <c r="L640" s="208"/>
      <c r="M640" s="242"/>
      <c r="N640" s="242"/>
      <c r="O640" s="242"/>
      <c r="P640" s="208"/>
      <c r="Q640" s="208"/>
      <c r="R640" s="208"/>
      <c r="S640" s="208"/>
      <c r="T640" s="208"/>
      <c r="U640" s="208"/>
      <c r="V640" s="242"/>
      <c r="W640" s="242"/>
      <c r="X640" s="242"/>
      <c r="Y640" s="208"/>
      <c r="Z640" s="208"/>
      <c r="AA640" s="208"/>
      <c r="AB640" s="208"/>
      <c r="AC640" s="208"/>
      <c r="AD640" s="208"/>
      <c r="AE640" s="242"/>
      <c r="AF640" s="242"/>
      <c r="AG640" s="242"/>
      <c r="AH640" s="208"/>
      <c r="AI640" s="208"/>
      <c r="AJ640" s="209"/>
    </row>
    <row r="641" spans="1:36" s="5" customFormat="1" ht="68.25" customHeight="1" x14ac:dyDescent="0.2">
      <c r="A641" s="258" t="s">
        <v>828</v>
      </c>
      <c r="B641" s="105" t="s">
        <v>931</v>
      </c>
      <c r="C641" s="109"/>
      <c r="D641" s="63" t="s">
        <v>327</v>
      </c>
      <c r="E641" s="63" t="s">
        <v>340</v>
      </c>
      <c r="F641" s="63" t="s">
        <v>346</v>
      </c>
      <c r="G641" s="63" t="s">
        <v>593</v>
      </c>
      <c r="H641" s="63" t="s">
        <v>338</v>
      </c>
      <c r="I641" s="10">
        <v>2023</v>
      </c>
      <c r="J641" s="182"/>
      <c r="K641" s="182"/>
      <c r="L641" s="182"/>
      <c r="M641" s="226">
        <f t="shared" ref="M641:M642" si="324">N641+O641</f>
        <v>970.4</v>
      </c>
      <c r="N641" s="226">
        <v>0</v>
      </c>
      <c r="O641" s="226">
        <v>970.4</v>
      </c>
      <c r="P641" s="182">
        <f t="shared" ref="P641:P642" si="325">Q641+R641</f>
        <v>970.4</v>
      </c>
      <c r="Q641" s="182">
        <f t="shared" ref="Q641:Q642" si="326">K641+N641</f>
        <v>0</v>
      </c>
      <c r="R641" s="182">
        <f t="shared" ref="R641:R642" si="327">L641+O641</f>
        <v>970.4</v>
      </c>
      <c r="S641" s="208"/>
      <c r="T641" s="208"/>
      <c r="U641" s="208"/>
      <c r="V641" s="242"/>
      <c r="W641" s="242"/>
      <c r="X641" s="242"/>
      <c r="Y641" s="208"/>
      <c r="Z641" s="208"/>
      <c r="AA641" s="208"/>
      <c r="AB641" s="208"/>
      <c r="AC641" s="208"/>
      <c r="AD641" s="208"/>
      <c r="AE641" s="242"/>
      <c r="AF641" s="242"/>
      <c r="AG641" s="242"/>
      <c r="AH641" s="208"/>
      <c r="AI641" s="208"/>
      <c r="AJ641" s="209"/>
    </row>
    <row r="642" spans="1:36" s="157" customFormat="1" ht="33" x14ac:dyDescent="0.2">
      <c r="A642" s="19"/>
      <c r="B642" s="147" t="s">
        <v>23</v>
      </c>
      <c r="C642" s="147"/>
      <c r="D642" s="93"/>
      <c r="E642" s="93"/>
      <c r="F642" s="93"/>
      <c r="G642" s="93"/>
      <c r="H642" s="93"/>
      <c r="I642" s="86"/>
      <c r="J642" s="185"/>
      <c r="K642" s="185"/>
      <c r="L642" s="185"/>
      <c r="M642" s="229">
        <f t="shared" si="324"/>
        <v>970.4</v>
      </c>
      <c r="N642" s="229">
        <v>0</v>
      </c>
      <c r="O642" s="229">
        <v>970.4</v>
      </c>
      <c r="P642" s="185">
        <f t="shared" si="325"/>
        <v>970.4</v>
      </c>
      <c r="Q642" s="185">
        <f t="shared" si="326"/>
        <v>0</v>
      </c>
      <c r="R642" s="185">
        <f t="shared" si="327"/>
        <v>970.4</v>
      </c>
      <c r="S642" s="198"/>
      <c r="T642" s="198"/>
      <c r="U642" s="198"/>
      <c r="V642" s="235"/>
      <c r="W642" s="235"/>
      <c r="X642" s="235"/>
      <c r="Y642" s="198"/>
      <c r="Z642" s="198"/>
      <c r="AA642" s="198"/>
      <c r="AB642" s="198"/>
      <c r="AC642" s="198"/>
      <c r="AD642" s="198"/>
      <c r="AE642" s="235"/>
      <c r="AF642" s="235"/>
      <c r="AG642" s="235"/>
      <c r="AH642" s="198"/>
      <c r="AI642" s="198"/>
      <c r="AJ642" s="212"/>
    </row>
    <row r="643" spans="1:36" s="160" customFormat="1" ht="51.75" customHeight="1" x14ac:dyDescent="0.2">
      <c r="A643" s="63"/>
      <c r="B643" s="108" t="s">
        <v>391</v>
      </c>
      <c r="C643" s="67"/>
      <c r="D643" s="27"/>
      <c r="E643" s="27"/>
      <c r="F643" s="27"/>
      <c r="G643" s="27"/>
      <c r="H643" s="27"/>
      <c r="I643" s="83"/>
      <c r="J643" s="213"/>
      <c r="K643" s="213"/>
      <c r="L643" s="213"/>
      <c r="M643" s="243"/>
      <c r="N643" s="243"/>
      <c r="O643" s="243"/>
      <c r="P643" s="182"/>
      <c r="Q643" s="193"/>
      <c r="R643" s="182"/>
      <c r="S643" s="182"/>
      <c r="T643" s="182"/>
      <c r="U643" s="182"/>
      <c r="V643" s="226"/>
      <c r="W643" s="226"/>
      <c r="X643" s="226"/>
      <c r="Y643" s="193"/>
      <c r="Z643" s="193"/>
      <c r="AA643" s="193"/>
      <c r="AB643" s="193"/>
      <c r="AC643" s="193"/>
      <c r="AD643" s="193"/>
      <c r="AE643" s="245"/>
      <c r="AF643" s="245"/>
      <c r="AG643" s="245"/>
      <c r="AH643" s="193"/>
      <c r="AI643" s="193"/>
      <c r="AJ643" s="194"/>
    </row>
    <row r="644" spans="1:36" s="160" customFormat="1" ht="37.5" customHeight="1" x14ac:dyDescent="0.2">
      <c r="A644" s="63"/>
      <c r="B644" s="108" t="s">
        <v>285</v>
      </c>
      <c r="C644" s="67"/>
      <c r="D644" s="27"/>
      <c r="E644" s="27"/>
      <c r="F644" s="27"/>
      <c r="G644" s="27"/>
      <c r="H644" s="27"/>
      <c r="I644" s="83"/>
      <c r="J644" s="213"/>
      <c r="K644" s="213"/>
      <c r="L644" s="213"/>
      <c r="M644" s="243"/>
      <c r="N644" s="243"/>
      <c r="O644" s="243"/>
      <c r="P644" s="182"/>
      <c r="Q644" s="193"/>
      <c r="R644" s="182"/>
      <c r="S644" s="182"/>
      <c r="T644" s="182"/>
      <c r="U644" s="182"/>
      <c r="V644" s="226"/>
      <c r="W644" s="226"/>
      <c r="X644" s="226"/>
      <c r="Y644" s="193"/>
      <c r="Z644" s="193"/>
      <c r="AA644" s="193"/>
      <c r="AB644" s="193"/>
      <c r="AC644" s="193"/>
      <c r="AD644" s="193"/>
      <c r="AE644" s="245"/>
      <c r="AF644" s="245"/>
      <c r="AG644" s="245"/>
      <c r="AH644" s="193"/>
      <c r="AI644" s="193"/>
      <c r="AJ644" s="194"/>
    </row>
    <row r="645" spans="1:36" s="160" customFormat="1" ht="33" x14ac:dyDescent="0.2">
      <c r="A645" s="63"/>
      <c r="B645" s="28" t="s">
        <v>599</v>
      </c>
      <c r="C645" s="67"/>
      <c r="D645" s="27"/>
      <c r="E645" s="27"/>
      <c r="F645" s="27"/>
      <c r="G645" s="27"/>
      <c r="H645" s="27"/>
      <c r="I645" s="83"/>
      <c r="J645" s="213"/>
      <c r="K645" s="213"/>
      <c r="L645" s="213"/>
      <c r="M645" s="243"/>
      <c r="N645" s="243"/>
      <c r="O645" s="243"/>
      <c r="P645" s="182"/>
      <c r="Q645" s="193"/>
      <c r="R645" s="182"/>
      <c r="S645" s="182"/>
      <c r="T645" s="182"/>
      <c r="U645" s="182"/>
      <c r="V645" s="226"/>
      <c r="W645" s="226"/>
      <c r="X645" s="226"/>
      <c r="Y645" s="193"/>
      <c r="Z645" s="193"/>
      <c r="AA645" s="193"/>
      <c r="AB645" s="193"/>
      <c r="AC645" s="193"/>
      <c r="AD645" s="193"/>
      <c r="AE645" s="245"/>
      <c r="AF645" s="245"/>
      <c r="AG645" s="245"/>
      <c r="AH645" s="193"/>
      <c r="AI645" s="193"/>
      <c r="AJ645" s="194"/>
    </row>
    <row r="646" spans="1:36" s="160" customFormat="1" ht="66" x14ac:dyDescent="0.2">
      <c r="A646" s="267" t="s">
        <v>829</v>
      </c>
      <c r="B646" s="105" t="s">
        <v>471</v>
      </c>
      <c r="C646" s="67"/>
      <c r="D646" s="178" t="s">
        <v>327</v>
      </c>
      <c r="E646" s="178" t="s">
        <v>356</v>
      </c>
      <c r="F646" s="178" t="s">
        <v>131</v>
      </c>
      <c r="G646" s="178" t="s">
        <v>485</v>
      </c>
      <c r="H646" s="178" t="s">
        <v>335</v>
      </c>
      <c r="I646" s="178">
        <v>2023</v>
      </c>
      <c r="J646" s="182">
        <f t="shared" ref="J646" si="328">K646+L646</f>
        <v>2011.3999999999999</v>
      </c>
      <c r="K646" s="182">
        <v>1991.3</v>
      </c>
      <c r="L646" s="182">
        <v>20.100000000000001</v>
      </c>
      <c r="M646" s="226"/>
      <c r="N646" s="226"/>
      <c r="O646" s="226"/>
      <c r="P646" s="182">
        <f t="shared" ref="P646" si="329">Q646+R646</f>
        <v>2011.3999999999999</v>
      </c>
      <c r="Q646" s="182">
        <f t="shared" ref="Q646" si="330">K646+N646</f>
        <v>1991.3</v>
      </c>
      <c r="R646" s="182">
        <f t="shared" ref="R646" si="331">L646+O646</f>
        <v>20.100000000000001</v>
      </c>
      <c r="S646" s="208"/>
      <c r="T646" s="208"/>
      <c r="U646" s="208"/>
      <c r="V646" s="242"/>
      <c r="W646" s="242"/>
      <c r="X646" s="242"/>
      <c r="Y646" s="208"/>
      <c r="Z646" s="208"/>
      <c r="AA646" s="193"/>
      <c r="AB646" s="193"/>
      <c r="AC646" s="193"/>
      <c r="AD646" s="193"/>
      <c r="AE646" s="245"/>
      <c r="AF646" s="245"/>
      <c r="AG646" s="245"/>
      <c r="AH646" s="193"/>
      <c r="AI646" s="193"/>
      <c r="AJ646" s="194"/>
    </row>
    <row r="647" spans="1:36" s="160" customFormat="1" ht="33" x14ac:dyDescent="0.2">
      <c r="A647" s="63"/>
      <c r="B647" s="28" t="s">
        <v>603</v>
      </c>
      <c r="C647" s="67"/>
      <c r="D647" s="27"/>
      <c r="E647" s="27"/>
      <c r="F647" s="27"/>
      <c r="G647" s="27"/>
      <c r="H647" s="27"/>
      <c r="I647" s="27"/>
      <c r="J647" s="213"/>
      <c r="K647" s="213"/>
      <c r="L647" s="213"/>
      <c r="M647" s="243"/>
      <c r="N647" s="243"/>
      <c r="O647" s="243"/>
      <c r="P647" s="182"/>
      <c r="Q647" s="193"/>
      <c r="R647" s="182"/>
      <c r="S647" s="182"/>
      <c r="T647" s="182"/>
      <c r="U647" s="182"/>
      <c r="V647" s="226"/>
      <c r="W647" s="226"/>
      <c r="X647" s="226"/>
      <c r="Y647" s="193"/>
      <c r="Z647" s="193"/>
      <c r="AA647" s="193"/>
      <c r="AB647" s="193"/>
      <c r="AC647" s="193"/>
      <c r="AD647" s="193"/>
      <c r="AE647" s="245"/>
      <c r="AF647" s="245"/>
      <c r="AG647" s="245"/>
      <c r="AH647" s="193"/>
      <c r="AI647" s="193"/>
      <c r="AJ647" s="194"/>
    </row>
    <row r="648" spans="1:36" s="160" customFormat="1" ht="84" customHeight="1" x14ac:dyDescent="0.2">
      <c r="A648" s="267" t="s">
        <v>830</v>
      </c>
      <c r="B648" s="105" t="s">
        <v>472</v>
      </c>
      <c r="C648" s="67"/>
      <c r="D648" s="178" t="s">
        <v>327</v>
      </c>
      <c r="E648" s="178" t="s">
        <v>356</v>
      </c>
      <c r="F648" s="178" t="s">
        <v>131</v>
      </c>
      <c r="G648" s="178" t="s">
        <v>485</v>
      </c>
      <c r="H648" s="178" t="s">
        <v>335</v>
      </c>
      <c r="I648" s="178">
        <v>2023</v>
      </c>
      <c r="J648" s="182">
        <f t="shared" ref="J648" si="332">K648+L648</f>
        <v>206.5</v>
      </c>
      <c r="K648" s="182">
        <v>204.4</v>
      </c>
      <c r="L648" s="182">
        <v>2.1</v>
      </c>
      <c r="M648" s="226"/>
      <c r="N648" s="226"/>
      <c r="O648" s="226"/>
      <c r="P648" s="182">
        <f t="shared" ref="P648" si="333">Q648+R648</f>
        <v>206.5</v>
      </c>
      <c r="Q648" s="182">
        <f t="shared" ref="Q648" si="334">K648+N648</f>
        <v>204.4</v>
      </c>
      <c r="R648" s="182">
        <f t="shared" ref="R648" si="335">L648+O648</f>
        <v>2.1</v>
      </c>
      <c r="S648" s="208"/>
      <c r="T648" s="208"/>
      <c r="U648" s="208"/>
      <c r="V648" s="242"/>
      <c r="W648" s="242"/>
      <c r="X648" s="242"/>
      <c r="Y648" s="208"/>
      <c r="Z648" s="208"/>
      <c r="AA648" s="193"/>
      <c r="AB648" s="193"/>
      <c r="AC648" s="193"/>
      <c r="AD648" s="193"/>
      <c r="AE648" s="245"/>
      <c r="AF648" s="245"/>
      <c r="AG648" s="245"/>
      <c r="AH648" s="193"/>
      <c r="AI648" s="193"/>
      <c r="AJ648" s="194"/>
    </row>
    <row r="649" spans="1:36" s="5" customFormat="1" ht="33" x14ac:dyDescent="0.2">
      <c r="A649" s="21"/>
      <c r="B649" s="28" t="s">
        <v>803</v>
      </c>
      <c r="C649" s="109"/>
      <c r="D649" s="25"/>
      <c r="E649" s="25"/>
      <c r="F649" s="25"/>
      <c r="G649" s="25"/>
      <c r="H649" s="25"/>
      <c r="I649" s="10"/>
      <c r="J649" s="208"/>
      <c r="K649" s="208"/>
      <c r="L649" s="208"/>
      <c r="M649" s="242"/>
      <c r="N649" s="242"/>
      <c r="O649" s="242"/>
      <c r="P649" s="208"/>
      <c r="Q649" s="208"/>
      <c r="R649" s="208"/>
      <c r="S649" s="208"/>
      <c r="T649" s="208"/>
      <c r="U649" s="208"/>
      <c r="V649" s="242"/>
      <c r="W649" s="242"/>
      <c r="X649" s="242"/>
      <c r="Y649" s="208"/>
      <c r="Z649" s="208"/>
      <c r="AA649" s="208"/>
      <c r="AB649" s="208"/>
      <c r="AC649" s="208"/>
      <c r="AD649" s="208"/>
      <c r="AE649" s="242"/>
      <c r="AF649" s="242"/>
      <c r="AG649" s="242"/>
      <c r="AH649" s="208"/>
      <c r="AI649" s="208"/>
      <c r="AJ649" s="209"/>
    </row>
    <row r="650" spans="1:36" ht="82.5" x14ac:dyDescent="0.2">
      <c r="A650" s="258" t="s">
        <v>940</v>
      </c>
      <c r="B650" s="105" t="s">
        <v>686</v>
      </c>
      <c r="C650" s="105"/>
      <c r="D650" s="178" t="s">
        <v>687</v>
      </c>
      <c r="E650" s="178" t="s">
        <v>356</v>
      </c>
      <c r="F650" s="178" t="s">
        <v>133</v>
      </c>
      <c r="G650" s="178" t="s">
        <v>688</v>
      </c>
      <c r="H650" s="178" t="s">
        <v>335</v>
      </c>
      <c r="I650" s="10">
        <v>2023</v>
      </c>
      <c r="J650" s="182"/>
      <c r="K650" s="182"/>
      <c r="L650" s="182"/>
      <c r="M650" s="226">
        <f>N650+O650</f>
        <v>2538.9</v>
      </c>
      <c r="N650" s="226">
        <v>0</v>
      </c>
      <c r="O650" s="226">
        <v>2538.9</v>
      </c>
      <c r="P650" s="182">
        <f t="shared" ref="P650" si="336">Q650+R650</f>
        <v>2538.9</v>
      </c>
      <c r="Q650" s="182">
        <f>K650+N650</f>
        <v>0</v>
      </c>
      <c r="R650" s="182">
        <f>L650+O650</f>
        <v>2538.9</v>
      </c>
      <c r="S650" s="195"/>
      <c r="T650" s="195"/>
      <c r="U650" s="195"/>
      <c r="V650" s="236"/>
      <c r="W650" s="236"/>
      <c r="X650" s="236"/>
      <c r="Y650" s="195"/>
      <c r="Z650" s="195"/>
      <c r="AA650" s="195"/>
      <c r="AB650" s="195"/>
      <c r="AC650" s="195"/>
      <c r="AD650" s="195"/>
      <c r="AE650" s="236"/>
      <c r="AF650" s="236"/>
      <c r="AG650" s="236"/>
      <c r="AH650" s="195"/>
      <c r="AI650" s="195"/>
      <c r="AJ650" s="196"/>
    </row>
    <row r="651" spans="1:36" s="157" customFormat="1" ht="33" x14ac:dyDescent="0.2">
      <c r="A651" s="19"/>
      <c r="B651" s="147" t="s">
        <v>23</v>
      </c>
      <c r="C651" s="147"/>
      <c r="D651" s="93"/>
      <c r="E651" s="93"/>
      <c r="F651" s="93"/>
      <c r="G651" s="93"/>
      <c r="H651" s="93"/>
      <c r="I651" s="10"/>
      <c r="J651" s="185"/>
      <c r="K651" s="185"/>
      <c r="L651" s="185"/>
      <c r="M651" s="229">
        <f>N651+O651</f>
        <v>2538.9</v>
      </c>
      <c r="N651" s="229">
        <v>0</v>
      </c>
      <c r="O651" s="229">
        <v>2538.9</v>
      </c>
      <c r="P651" s="185">
        <f t="shared" ref="P651" si="337">Q651+R651</f>
        <v>2538.9</v>
      </c>
      <c r="Q651" s="185">
        <f>K651+N651</f>
        <v>0</v>
      </c>
      <c r="R651" s="185">
        <f>L651+O651</f>
        <v>2538.9</v>
      </c>
      <c r="S651" s="198"/>
      <c r="T651" s="198"/>
      <c r="U651" s="198"/>
      <c r="V651" s="235"/>
      <c r="W651" s="235"/>
      <c r="X651" s="235"/>
      <c r="Y651" s="198"/>
      <c r="Z651" s="198"/>
      <c r="AA651" s="198"/>
      <c r="AB651" s="198"/>
      <c r="AC651" s="198"/>
      <c r="AD651" s="198"/>
      <c r="AE651" s="235"/>
      <c r="AF651" s="235"/>
      <c r="AG651" s="235"/>
      <c r="AH651" s="198"/>
      <c r="AI651" s="198"/>
      <c r="AJ651" s="212"/>
    </row>
    <row r="652" spans="1:36" s="5" customFormat="1" ht="51.75" x14ac:dyDescent="0.2">
      <c r="A652" s="21"/>
      <c r="B652" s="108" t="s">
        <v>393</v>
      </c>
      <c r="C652" s="109"/>
      <c r="D652" s="25"/>
      <c r="E652" s="25"/>
      <c r="F652" s="25"/>
      <c r="G652" s="25"/>
      <c r="H652" s="25"/>
      <c r="I652" s="20"/>
      <c r="J652" s="208"/>
      <c r="K652" s="208"/>
      <c r="L652" s="208"/>
      <c r="M652" s="242"/>
      <c r="N652" s="242"/>
      <c r="O652" s="242"/>
      <c r="P652" s="208"/>
      <c r="Q652" s="208"/>
      <c r="R652" s="208"/>
      <c r="S652" s="208"/>
      <c r="T652" s="208"/>
      <c r="U652" s="208"/>
      <c r="V652" s="242"/>
      <c r="W652" s="242"/>
      <c r="X652" s="242"/>
      <c r="Y652" s="208"/>
      <c r="Z652" s="208"/>
      <c r="AA652" s="208"/>
      <c r="AB652" s="208"/>
      <c r="AC652" s="208"/>
      <c r="AD652" s="208"/>
      <c r="AE652" s="242"/>
      <c r="AF652" s="242"/>
      <c r="AG652" s="242"/>
      <c r="AH652" s="208"/>
      <c r="AI652" s="208"/>
      <c r="AJ652" s="209"/>
    </row>
    <row r="653" spans="1:36" s="5" customFormat="1" ht="51.75" x14ac:dyDescent="0.2">
      <c r="A653" s="21"/>
      <c r="B653" s="108" t="s">
        <v>800</v>
      </c>
      <c r="C653" s="109"/>
      <c r="D653" s="25"/>
      <c r="E653" s="25"/>
      <c r="F653" s="25"/>
      <c r="G653" s="25"/>
      <c r="H653" s="25"/>
      <c r="I653" s="20"/>
      <c r="J653" s="208"/>
      <c r="K653" s="208"/>
      <c r="L653" s="208"/>
      <c r="M653" s="242"/>
      <c r="N653" s="242"/>
      <c r="O653" s="242"/>
      <c r="P653" s="208"/>
      <c r="Q653" s="208"/>
      <c r="R653" s="208"/>
      <c r="S653" s="208"/>
      <c r="T653" s="208"/>
      <c r="U653" s="208"/>
      <c r="V653" s="242"/>
      <c r="W653" s="242"/>
      <c r="X653" s="242"/>
      <c r="Y653" s="208"/>
      <c r="Z653" s="208"/>
      <c r="AA653" s="208"/>
      <c r="AB653" s="208"/>
      <c r="AC653" s="208"/>
      <c r="AD653" s="208"/>
      <c r="AE653" s="242"/>
      <c r="AF653" s="242"/>
      <c r="AG653" s="242"/>
      <c r="AH653" s="208"/>
      <c r="AI653" s="208"/>
      <c r="AJ653" s="209"/>
    </row>
    <row r="654" spans="1:36" s="160" customFormat="1" ht="49.5" x14ac:dyDescent="0.2">
      <c r="A654" s="63"/>
      <c r="B654" s="28" t="s">
        <v>13</v>
      </c>
      <c r="C654" s="67"/>
      <c r="D654" s="27"/>
      <c r="E654" s="27"/>
      <c r="F654" s="27"/>
      <c r="G654" s="27"/>
      <c r="H654" s="27"/>
      <c r="I654" s="83"/>
      <c r="J654" s="213"/>
      <c r="K654" s="213"/>
      <c r="L654" s="213"/>
      <c r="M654" s="243"/>
      <c r="N654" s="243"/>
      <c r="O654" s="243"/>
      <c r="P654" s="182"/>
      <c r="Q654" s="193"/>
      <c r="R654" s="182"/>
      <c r="S654" s="182"/>
      <c r="T654" s="182"/>
      <c r="U654" s="182"/>
      <c r="V654" s="226"/>
      <c r="W654" s="226"/>
      <c r="X654" s="226"/>
      <c r="Y654" s="193"/>
      <c r="Z654" s="193"/>
      <c r="AA654" s="193"/>
      <c r="AB654" s="193"/>
      <c r="AC654" s="193"/>
      <c r="AD654" s="193"/>
      <c r="AE654" s="245"/>
      <c r="AF654" s="245"/>
      <c r="AG654" s="245"/>
      <c r="AH654" s="193"/>
      <c r="AI654" s="193"/>
      <c r="AJ654" s="194"/>
    </row>
    <row r="655" spans="1:36" s="160" customFormat="1" ht="34.5" x14ac:dyDescent="0.2">
      <c r="A655" s="63"/>
      <c r="B655" s="90" t="s">
        <v>84</v>
      </c>
      <c r="C655" s="67"/>
      <c r="D655" s="27"/>
      <c r="E655" s="27"/>
      <c r="F655" s="27"/>
      <c r="G655" s="27"/>
      <c r="H655" s="27"/>
      <c r="I655" s="83"/>
      <c r="J655" s="213"/>
      <c r="K655" s="213"/>
      <c r="L655" s="213"/>
      <c r="M655" s="243"/>
      <c r="N655" s="243"/>
      <c r="O655" s="243"/>
      <c r="P655" s="182"/>
      <c r="Q655" s="193"/>
      <c r="R655" s="182"/>
      <c r="S655" s="182"/>
      <c r="T655" s="182"/>
      <c r="U655" s="182"/>
      <c r="V655" s="226"/>
      <c r="W655" s="226"/>
      <c r="X655" s="226"/>
      <c r="Y655" s="193"/>
      <c r="Z655" s="193"/>
      <c r="AA655" s="193"/>
      <c r="AB655" s="193"/>
      <c r="AC655" s="193"/>
      <c r="AD655" s="193"/>
      <c r="AE655" s="245"/>
      <c r="AF655" s="245"/>
      <c r="AG655" s="245"/>
      <c r="AH655" s="193"/>
      <c r="AI655" s="193"/>
      <c r="AJ655" s="194"/>
    </row>
    <row r="656" spans="1:36" s="5" customFormat="1" ht="35.25" customHeight="1" x14ac:dyDescent="0.2">
      <c r="A656" s="258" t="s">
        <v>941</v>
      </c>
      <c r="B656" s="105" t="s">
        <v>109</v>
      </c>
      <c r="C656" s="109"/>
      <c r="D656" s="63" t="s">
        <v>327</v>
      </c>
      <c r="E656" s="63" t="s">
        <v>356</v>
      </c>
      <c r="F656" s="63" t="s">
        <v>133</v>
      </c>
      <c r="G656" s="63" t="s">
        <v>372</v>
      </c>
      <c r="H656" s="63" t="s">
        <v>338</v>
      </c>
      <c r="I656" s="71" t="s">
        <v>411</v>
      </c>
      <c r="J656" s="182">
        <f t="shared" ref="J656:J657" si="338">K656+L656</f>
        <v>4979.2</v>
      </c>
      <c r="K656" s="182">
        <v>0</v>
      </c>
      <c r="L656" s="182">
        <v>4979.2</v>
      </c>
      <c r="M656" s="226"/>
      <c r="N656" s="226"/>
      <c r="O656" s="226"/>
      <c r="P656" s="182">
        <f t="shared" ref="P656:P657" si="339">Q656+R656</f>
        <v>4979.2</v>
      </c>
      <c r="Q656" s="182">
        <f t="shared" ref="Q656:Q657" si="340">K656+N656</f>
        <v>0</v>
      </c>
      <c r="R656" s="182">
        <f t="shared" ref="R656:R657" si="341">L656+O656</f>
        <v>4979.2</v>
      </c>
      <c r="S656" s="208"/>
      <c r="T656" s="208"/>
      <c r="U656" s="208"/>
      <c r="V656" s="242"/>
      <c r="W656" s="242"/>
      <c r="X656" s="242"/>
      <c r="Y656" s="208"/>
      <c r="Z656" s="208"/>
      <c r="AA656" s="208"/>
      <c r="AB656" s="208"/>
      <c r="AC656" s="208"/>
      <c r="AD656" s="208"/>
      <c r="AE656" s="242"/>
      <c r="AF656" s="242"/>
      <c r="AG656" s="242"/>
      <c r="AH656" s="208"/>
      <c r="AI656" s="208"/>
      <c r="AJ656" s="209"/>
    </row>
    <row r="657" spans="1:36" s="157" customFormat="1" ht="33" x14ac:dyDescent="0.2">
      <c r="A657" s="19"/>
      <c r="B657" s="147" t="s">
        <v>23</v>
      </c>
      <c r="C657" s="147"/>
      <c r="D657" s="93"/>
      <c r="E657" s="93"/>
      <c r="F657" s="93"/>
      <c r="G657" s="93"/>
      <c r="H657" s="93"/>
      <c r="I657" s="10"/>
      <c r="J657" s="185">
        <f t="shared" si="338"/>
        <v>4979.2</v>
      </c>
      <c r="K657" s="185">
        <v>0</v>
      </c>
      <c r="L657" s="185">
        <v>4979.2</v>
      </c>
      <c r="M657" s="229"/>
      <c r="N657" s="229"/>
      <c r="O657" s="229"/>
      <c r="P657" s="185">
        <f t="shared" si="339"/>
        <v>4979.2</v>
      </c>
      <c r="Q657" s="185">
        <f t="shared" si="340"/>
        <v>0</v>
      </c>
      <c r="R657" s="185">
        <f t="shared" si="341"/>
        <v>4979.2</v>
      </c>
      <c r="S657" s="198"/>
      <c r="T657" s="198"/>
      <c r="U657" s="198"/>
      <c r="V657" s="235"/>
      <c r="W657" s="235"/>
      <c r="X657" s="235"/>
      <c r="Y657" s="198"/>
      <c r="Z657" s="198"/>
      <c r="AA657" s="198"/>
      <c r="AB657" s="198"/>
      <c r="AC657" s="198"/>
      <c r="AD657" s="198"/>
      <c r="AE657" s="235"/>
      <c r="AF657" s="235"/>
      <c r="AG657" s="235"/>
      <c r="AH657" s="198"/>
      <c r="AI657" s="198"/>
      <c r="AJ657" s="212"/>
    </row>
    <row r="658" spans="1:36" s="5" customFormat="1" ht="69" x14ac:dyDescent="0.2">
      <c r="A658" s="21"/>
      <c r="B658" s="108" t="s">
        <v>289</v>
      </c>
      <c r="C658" s="109"/>
      <c r="D658" s="25"/>
      <c r="E658" s="25"/>
      <c r="F658" s="25"/>
      <c r="G658" s="25"/>
      <c r="H658" s="25"/>
      <c r="I658" s="20"/>
      <c r="J658" s="208"/>
      <c r="K658" s="208"/>
      <c r="L658" s="208"/>
      <c r="M658" s="242"/>
      <c r="N658" s="242"/>
      <c r="O658" s="242"/>
      <c r="P658" s="208"/>
      <c r="Q658" s="208"/>
      <c r="R658" s="208"/>
      <c r="S658" s="208"/>
      <c r="T658" s="208"/>
      <c r="U658" s="208"/>
      <c r="V658" s="242"/>
      <c r="W658" s="242"/>
      <c r="X658" s="242"/>
      <c r="Y658" s="208"/>
      <c r="Z658" s="208"/>
      <c r="AA658" s="208"/>
      <c r="AB658" s="208"/>
      <c r="AC658" s="208"/>
      <c r="AD658" s="208"/>
      <c r="AE658" s="242"/>
      <c r="AF658" s="242"/>
      <c r="AG658" s="242"/>
      <c r="AH658" s="208"/>
      <c r="AI658" s="208"/>
      <c r="AJ658" s="209"/>
    </row>
    <row r="659" spans="1:36" s="5" customFormat="1" ht="51.75" x14ac:dyDescent="0.2">
      <c r="A659" s="21"/>
      <c r="B659" s="108" t="s">
        <v>290</v>
      </c>
      <c r="C659" s="109"/>
      <c r="D659" s="25"/>
      <c r="E659" s="25"/>
      <c r="F659" s="25"/>
      <c r="G659" s="25"/>
      <c r="H659" s="25"/>
      <c r="I659" s="20"/>
      <c r="J659" s="208"/>
      <c r="K659" s="208"/>
      <c r="L659" s="208"/>
      <c r="M659" s="242"/>
      <c r="N659" s="242"/>
      <c r="O659" s="242"/>
      <c r="P659" s="208"/>
      <c r="Q659" s="208"/>
      <c r="R659" s="208"/>
      <c r="S659" s="208"/>
      <c r="T659" s="208"/>
      <c r="U659" s="208"/>
      <c r="V659" s="242"/>
      <c r="W659" s="242"/>
      <c r="X659" s="242"/>
      <c r="Y659" s="208"/>
      <c r="Z659" s="208"/>
      <c r="AA659" s="208"/>
      <c r="AB659" s="208"/>
      <c r="AC659" s="208"/>
      <c r="AD659" s="208"/>
      <c r="AE659" s="242"/>
      <c r="AF659" s="242"/>
      <c r="AG659" s="242"/>
      <c r="AH659" s="208"/>
      <c r="AI659" s="208"/>
      <c r="AJ659" s="209"/>
    </row>
    <row r="660" spans="1:36" ht="49.5" x14ac:dyDescent="0.2">
      <c r="A660" s="258" t="s">
        <v>943</v>
      </c>
      <c r="B660" s="161" t="s">
        <v>122</v>
      </c>
      <c r="C660" s="161"/>
      <c r="D660" s="19" t="s">
        <v>327</v>
      </c>
      <c r="E660" s="19" t="s">
        <v>356</v>
      </c>
      <c r="F660" s="19" t="s">
        <v>133</v>
      </c>
      <c r="G660" s="19" t="s">
        <v>377</v>
      </c>
      <c r="H660" s="19" t="s">
        <v>378</v>
      </c>
      <c r="I660" s="57" t="s">
        <v>418</v>
      </c>
      <c r="J660" s="182">
        <f t="shared" ref="J660:J661" si="342">K660+L660</f>
        <v>200000</v>
      </c>
      <c r="K660" s="182">
        <v>0</v>
      </c>
      <c r="L660" s="182">
        <v>200000</v>
      </c>
      <c r="M660" s="226">
        <f>N660+O660</f>
        <v>-96296</v>
      </c>
      <c r="N660" s="226">
        <v>0</v>
      </c>
      <c r="O660" s="226">
        <v>-96296</v>
      </c>
      <c r="P660" s="182">
        <f t="shared" ref="P660:P661" si="343">Q660+R660</f>
        <v>103704</v>
      </c>
      <c r="Q660" s="182">
        <f t="shared" ref="Q660:Q661" si="344">K660+N660</f>
        <v>0</v>
      </c>
      <c r="R660" s="182">
        <f t="shared" ref="R660:R661" si="345">L660+O660</f>
        <v>103704</v>
      </c>
      <c r="S660" s="74">
        <f>T660+U660</f>
        <v>100000</v>
      </c>
      <c r="T660" s="74">
        <v>0</v>
      </c>
      <c r="U660" s="74">
        <v>100000</v>
      </c>
      <c r="V660" s="224">
        <f>W660+X660</f>
        <v>-59869.799999999996</v>
      </c>
      <c r="W660" s="224">
        <v>0</v>
      </c>
      <c r="X660" s="224">
        <f>-33398.7-26471.1</f>
        <v>-59869.799999999996</v>
      </c>
      <c r="Y660" s="218">
        <f>Z660+AA660</f>
        <v>40130.200000000004</v>
      </c>
      <c r="Z660" s="218">
        <f>T660+W660</f>
        <v>0</v>
      </c>
      <c r="AA660" s="218">
        <f>U660+X660</f>
        <v>40130.200000000004</v>
      </c>
      <c r="AB660" s="74">
        <f>AC660+AD660</f>
        <v>100000</v>
      </c>
      <c r="AC660" s="74">
        <f>Q660+T660</f>
        <v>0</v>
      </c>
      <c r="AD660" s="183">
        <v>100000</v>
      </c>
      <c r="AE660" s="224"/>
      <c r="AF660" s="224"/>
      <c r="AG660" s="224"/>
      <c r="AH660" s="74">
        <f>AI660+AJ660</f>
        <v>100000</v>
      </c>
      <c r="AI660" s="74">
        <f>AC660+AF660</f>
        <v>0</v>
      </c>
      <c r="AJ660" s="183">
        <f>AD660+AG660</f>
        <v>100000</v>
      </c>
    </row>
    <row r="661" spans="1:36" s="4" customFormat="1" ht="33" x14ac:dyDescent="0.2">
      <c r="A661" s="76"/>
      <c r="B661" s="147" t="s">
        <v>23</v>
      </c>
      <c r="C661" s="147"/>
      <c r="D661" s="93"/>
      <c r="E661" s="93"/>
      <c r="F661" s="93"/>
      <c r="G661" s="93"/>
      <c r="H661" s="93"/>
      <c r="I661" s="162"/>
      <c r="J661" s="185">
        <f t="shared" si="342"/>
        <v>200000</v>
      </c>
      <c r="K661" s="185">
        <v>0</v>
      </c>
      <c r="L661" s="185">
        <v>200000</v>
      </c>
      <c r="M661" s="229">
        <f>N661+O661</f>
        <v>-96296</v>
      </c>
      <c r="N661" s="229">
        <v>0</v>
      </c>
      <c r="O661" s="229">
        <v>-96296</v>
      </c>
      <c r="P661" s="185">
        <f t="shared" si="343"/>
        <v>103704</v>
      </c>
      <c r="Q661" s="185">
        <f t="shared" si="344"/>
        <v>0</v>
      </c>
      <c r="R661" s="185">
        <f t="shared" si="345"/>
        <v>103704</v>
      </c>
      <c r="S661" s="73">
        <f>T661+U661</f>
        <v>100000</v>
      </c>
      <c r="T661" s="73">
        <v>0</v>
      </c>
      <c r="U661" s="73">
        <v>100000</v>
      </c>
      <c r="V661" s="225">
        <f>W661+X661</f>
        <v>-59869.799999999996</v>
      </c>
      <c r="W661" s="225">
        <v>0</v>
      </c>
      <c r="X661" s="225">
        <f>-33398.7-26471.1</f>
        <v>-59869.799999999996</v>
      </c>
      <c r="Y661" s="272">
        <f>Z661+AA661</f>
        <v>40130.200000000004</v>
      </c>
      <c r="Z661" s="272">
        <f>T661+W661</f>
        <v>0</v>
      </c>
      <c r="AA661" s="272">
        <f>U661+X661</f>
        <v>40130.200000000004</v>
      </c>
      <c r="AB661" s="73">
        <f>AC661+AD661</f>
        <v>100000</v>
      </c>
      <c r="AC661" s="73">
        <f>Q661+T661</f>
        <v>0</v>
      </c>
      <c r="AD661" s="184">
        <v>100000</v>
      </c>
      <c r="AE661" s="225"/>
      <c r="AF661" s="225"/>
      <c r="AG661" s="225"/>
      <c r="AH661" s="73">
        <f>AI661+AJ661</f>
        <v>100000</v>
      </c>
      <c r="AI661" s="73">
        <f>AC661+AF661</f>
        <v>0</v>
      </c>
      <c r="AJ661" s="184">
        <f>AD661+AG661</f>
        <v>100000</v>
      </c>
    </row>
    <row r="662" spans="1:36" ht="20.25" x14ac:dyDescent="0.2">
      <c r="A662" s="296"/>
      <c r="B662" s="296"/>
      <c r="C662" s="296"/>
      <c r="D662" s="296"/>
      <c r="E662" s="296"/>
      <c r="F662" s="296"/>
      <c r="G662" s="296"/>
      <c r="H662" s="296"/>
      <c r="I662" s="296"/>
      <c r="J662" s="296"/>
      <c r="K662" s="296"/>
      <c r="L662" s="296"/>
      <c r="M662" s="296"/>
      <c r="N662" s="296"/>
      <c r="O662" s="296"/>
      <c r="P662" s="296"/>
      <c r="Q662" s="296"/>
      <c r="R662" s="296"/>
      <c r="S662" s="296"/>
      <c r="T662" s="296"/>
      <c r="U662" s="296"/>
      <c r="V662" s="296"/>
      <c r="W662" s="296"/>
      <c r="X662" s="296"/>
      <c r="Y662" s="296"/>
      <c r="Z662" s="296"/>
      <c r="AA662" s="296"/>
      <c r="AB662" s="296"/>
      <c r="AC662" s="296"/>
      <c r="AD662" s="296"/>
      <c r="AE662" s="296"/>
      <c r="AF662" s="296"/>
      <c r="AG662" s="296"/>
      <c r="AH662" s="296"/>
      <c r="AI662" s="296"/>
      <c r="AJ662" s="296"/>
    </row>
    <row r="663" spans="1:36" s="4" customFormat="1" ht="87.75" customHeight="1" x14ac:dyDescent="0.2">
      <c r="A663" s="297"/>
      <c r="B663" s="297"/>
      <c r="C663" s="297"/>
      <c r="D663" s="297"/>
      <c r="E663" s="297"/>
      <c r="F663" s="297"/>
      <c r="G663" s="297"/>
      <c r="H663" s="297"/>
      <c r="I663" s="297"/>
      <c r="J663" s="297"/>
      <c r="K663" s="297"/>
      <c r="L663" s="297"/>
      <c r="M663" s="297"/>
      <c r="N663" s="297"/>
      <c r="O663" s="297"/>
      <c r="P663" s="297"/>
      <c r="Q663" s="297"/>
      <c r="R663" s="297"/>
      <c r="S663" s="297"/>
      <c r="T663" s="297"/>
      <c r="U663" s="297"/>
      <c r="V663" s="297"/>
      <c r="W663" s="297"/>
      <c r="X663" s="297"/>
      <c r="Y663" s="297"/>
      <c r="Z663" s="297"/>
      <c r="AA663" s="297"/>
      <c r="AB663" s="297"/>
      <c r="AC663" s="297"/>
      <c r="AD663" s="297"/>
      <c r="AE663" s="297"/>
      <c r="AF663" s="297"/>
      <c r="AG663" s="297"/>
      <c r="AH663" s="297"/>
      <c r="AI663" s="297"/>
      <c r="AJ663" s="297"/>
    </row>
    <row r="664" spans="1:36" x14ac:dyDescent="0.4">
      <c r="P664" s="167"/>
      <c r="Q664" s="168"/>
      <c r="R664" s="169"/>
      <c r="S664" s="170"/>
      <c r="T664" s="170"/>
      <c r="U664" s="170"/>
      <c r="V664" s="248"/>
      <c r="W664" s="248"/>
      <c r="X664" s="248"/>
      <c r="Y664" s="167"/>
      <c r="Z664" s="168"/>
      <c r="AA664" s="168"/>
      <c r="AB664" s="168"/>
      <c r="AC664" s="168"/>
      <c r="AD664" s="168"/>
      <c r="AE664" s="248"/>
      <c r="AF664" s="248"/>
      <c r="AG664" s="248"/>
      <c r="AH664" s="167"/>
      <c r="AI664" s="168"/>
      <c r="AJ664" s="168"/>
    </row>
    <row r="665" spans="1:36" x14ac:dyDescent="0.4">
      <c r="P665" s="167"/>
      <c r="Q665" s="168"/>
      <c r="R665" s="169"/>
      <c r="S665" s="170"/>
      <c r="T665" s="170"/>
      <c r="U665" s="170"/>
      <c r="V665" s="248"/>
      <c r="W665" s="248"/>
      <c r="X665" s="248"/>
      <c r="Y665" s="167"/>
      <c r="Z665" s="168"/>
      <c r="AA665" s="168"/>
      <c r="AB665" s="168"/>
      <c r="AC665" s="168"/>
      <c r="AD665" s="168"/>
      <c r="AE665" s="248"/>
      <c r="AF665" s="248"/>
      <c r="AG665" s="248"/>
      <c r="AH665" s="167"/>
      <c r="AI665" s="168"/>
      <c r="AJ665" s="168"/>
    </row>
    <row r="666" spans="1:36" x14ac:dyDescent="0.4">
      <c r="AH666" s="1"/>
    </row>
  </sheetData>
  <autoFilter ref="A8:AJ663"/>
  <customSheetViews>
    <customSheetView guid="{C81D99DF-0832-43B6-AA94-692CD5B05152}" scale="70" showPageBreaks="1" printArea="1" showAutoFilter="1" view="pageBreakPreview">
      <pane ySplit="7" topLeftCell="A41" activePane="bottomLeft" state="frozen"/>
      <selection pane="bottomLeft" activeCell="F44" sqref="F44"/>
      <pageMargins left="0.35433070866141736" right="0.15748031496062992" top="0.31496062992125984" bottom="0.74803149606299213" header="0.31496062992125984" footer="0.31496062992125984"/>
      <pageSetup paperSize="8" scale="42" fitToHeight="0" orientation="landscape" horizontalDpi="4294967294" verticalDpi="4294967294" r:id="rId1"/>
      <headerFooter scaleWithDoc="0">
        <oddFooter>&amp;C&amp;P из &amp;N</oddFooter>
      </headerFooter>
      <autoFilter ref="A7:AH341"/>
    </customSheetView>
    <customSheetView guid="{B7878A10-52CF-4DBD-A353-79634A8314CE}" scale="60" showPageBreaks="1" printArea="1" showAutoFilter="1" view="pageBreakPreview">
      <pane ySplit="7" topLeftCell="A68" activePane="bottomLeft" state="frozen"/>
      <selection pane="bottomLeft" activeCell="F163" sqref="F163"/>
      <pageMargins left="0.35433070866141736" right="0.15748031496062992" top="0.31496062992125984" bottom="0.62992125984251968" header="0.31496062992125984" footer="0.31496062992125984"/>
      <pageSetup paperSize="8" scale="32" fitToHeight="0" orientation="landscape" horizontalDpi="4294967294" verticalDpi="4294967294" r:id="rId2"/>
      <headerFooter scaleWithDoc="0">
        <oddFooter>&amp;C&amp;P из &amp;N</oddFooter>
      </headerFooter>
      <autoFilter ref="A7:AT395"/>
    </customSheetView>
    <customSheetView guid="{6F6482B9-5158-4DED-8366-F1DE0C7A9116}" scale="55" showPageBreaks="1" printArea="1" showAutoFilter="1" view="pageBreakPreview" topLeftCell="X364">
      <selection activeCell="AX378" sqref="AX378"/>
      <pageMargins left="0.35433070866141736" right="0.15748031496062992" top="0.31496062992125984" bottom="0.74803149606299213" header="0.31496062992125984" footer="0.31496062992125984"/>
      <pageSetup paperSize="8" scale="42" fitToHeight="0" orientation="landscape" horizontalDpi="4294967294" verticalDpi="4294967294" r:id="rId3"/>
      <headerFooter scaleWithDoc="0">
        <oddFooter>&amp;C&amp;P из &amp;N</oddFooter>
      </headerFooter>
      <autoFilter ref="A7:AZ394"/>
    </customSheetView>
  </customSheetViews>
  <mergeCells count="45">
    <mergeCell ref="A662:AJ663"/>
    <mergeCell ref="B3:AJ3"/>
    <mergeCell ref="K6:L6"/>
    <mergeCell ref="M6:M7"/>
    <mergeCell ref="N6:O6"/>
    <mergeCell ref="P6:P7"/>
    <mergeCell ref="B4:B7"/>
    <mergeCell ref="I4:I7"/>
    <mergeCell ref="S6:S7"/>
    <mergeCell ref="T6:U6"/>
    <mergeCell ref="V6:V7"/>
    <mergeCell ref="C4:C7"/>
    <mergeCell ref="A4:A7"/>
    <mergeCell ref="Y6:Y7"/>
    <mergeCell ref="W6:X6"/>
    <mergeCell ref="AH6:AH7"/>
    <mergeCell ref="J6:J7"/>
    <mergeCell ref="AI6:AJ6"/>
    <mergeCell ref="Q6:R6"/>
    <mergeCell ref="AA1:AJ1"/>
    <mergeCell ref="AC6:AD6"/>
    <mergeCell ref="AF6:AG6"/>
    <mergeCell ref="AB6:AB7"/>
    <mergeCell ref="AE6:AE7"/>
    <mergeCell ref="Z6:AA6"/>
    <mergeCell ref="A2:AJ2"/>
    <mergeCell ref="J5:L5"/>
    <mergeCell ref="M5:O5"/>
    <mergeCell ref="P5:R5"/>
    <mergeCell ref="J4:R4"/>
    <mergeCell ref="S5:U5"/>
    <mergeCell ref="V5:X5"/>
    <mergeCell ref="D8:H8"/>
    <mergeCell ref="D4:H5"/>
    <mergeCell ref="D6:D7"/>
    <mergeCell ref="E6:E7"/>
    <mergeCell ref="F6:F7"/>
    <mergeCell ref="G6:G7"/>
    <mergeCell ref="H6:H7"/>
    <mergeCell ref="Y5:AA5"/>
    <mergeCell ref="S4:AA4"/>
    <mergeCell ref="AB4:AJ4"/>
    <mergeCell ref="AB5:AD5"/>
    <mergeCell ref="AE5:AG5"/>
    <mergeCell ref="AH5:AJ5"/>
  </mergeCells>
  <pageMargins left="0.35433070866141736" right="0" top="0.59055118110236227" bottom="0.35433070866141736" header="0.11811023622047245" footer="0.15748031496062992"/>
  <pageSetup paperSize="9" scale="54" fitToHeight="0" orientation="landscape" r:id="rId4"/>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РАИП предл ГРБС</vt:lpstr>
      <vt:lpstr>'РАИП предл ГРБС'!Заголовки_для_печати</vt:lpstr>
      <vt:lpstr>'РАИП предл ГРБС'!Область_печати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Кузьмина Екатерина Геннадьевна</dc:creator>
  <cp:lastModifiedBy>Максимова Светлана Николаевна</cp:lastModifiedBy>
  <cp:lastPrinted>2023-08-28T05:55:45Z</cp:lastPrinted>
  <dcterms:created xsi:type="dcterms:W3CDTF">2006-09-16T00:00:00Z</dcterms:created>
  <dcterms:modified xsi:type="dcterms:W3CDTF">2023-08-28T06:34:12Z</dcterms:modified>
</cp:coreProperties>
</file>