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7602" windowHeight="12432"/>
  </bookViews>
  <sheets>
    <sheet name="06.03.2020 (2022)" sheetId="1" r:id="rId1"/>
  </sheets>
  <definedNames>
    <definedName name="Print_Titles" localSheetId="0">'06.03.2020 (2022)'!$21:$21</definedName>
    <definedName name="_xlnm.Print_Titles" localSheetId="0">'06.03.2020 (2022)'!$21:$21</definedName>
    <definedName name="_xlnm.Print_Area" localSheetId="0">'06.03.2020 (2022)'!$A$1:$K$74</definedName>
  </definedNames>
  <calcPr calcId="145621"/>
</workbook>
</file>

<file path=xl/calcChain.xml><?xml version="1.0" encoding="utf-8"?>
<calcChain xmlns="http://schemas.openxmlformats.org/spreadsheetml/2006/main">
  <c r="F68" i="1" l="1"/>
  <c r="F67" i="1"/>
  <c r="F66" i="1"/>
  <c r="F65" i="1"/>
  <c r="J64" i="1"/>
  <c r="H55" i="1" l="1"/>
  <c r="H54" i="1"/>
  <c r="H53" i="1"/>
  <c r="H52" i="1"/>
  <c r="F49" i="1" l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J50" i="1" l="1"/>
  <c r="J49" i="1"/>
  <c r="J48" i="1"/>
  <c r="F57" i="1" l="1"/>
  <c r="H34" i="1"/>
  <c r="J34" i="1" s="1"/>
  <c r="K34" i="1" s="1"/>
  <c r="J33" i="1"/>
  <c r="K33" i="1" s="1"/>
  <c r="J32" i="1"/>
  <c r="K32" i="1" s="1"/>
  <c r="H31" i="1"/>
  <c r="J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K31" i="1" l="1"/>
  <c r="H49" i="1"/>
  <c r="I68" i="1" l="1"/>
  <c r="I67" i="1"/>
  <c r="F63" i="1"/>
  <c r="K62" i="1"/>
  <c r="K63" i="1" s="1"/>
  <c r="J62" i="1"/>
  <c r="J63" i="1" s="1"/>
  <c r="I62" i="1"/>
  <c r="I63" i="1" s="1"/>
  <c r="H62" i="1"/>
  <c r="H63" i="1" s="1"/>
  <c r="K58" i="1"/>
  <c r="J58" i="1"/>
  <c r="I58" i="1"/>
  <c r="I66" i="1" s="1"/>
  <c r="F58" i="1"/>
  <c r="K57" i="1"/>
  <c r="K56" i="1" s="1"/>
  <c r="J57" i="1"/>
  <c r="I57" i="1"/>
  <c r="H58" i="1"/>
  <c r="I50" i="1"/>
  <c r="I69" i="1" s="1"/>
  <c r="H50" i="1"/>
  <c r="H69" i="1" s="1"/>
  <c r="I49" i="1"/>
  <c r="I48" i="1" s="1"/>
  <c r="K50" i="1"/>
  <c r="K69" i="1" s="1"/>
  <c r="J69" i="1"/>
  <c r="F39" i="1"/>
  <c r="F38" i="1"/>
  <c r="I37" i="1"/>
  <c r="F37" i="1"/>
  <c r="F36" i="1"/>
  <c r="J38" i="1"/>
  <c r="J68" i="1" s="1"/>
  <c r="H38" i="1"/>
  <c r="H68" i="1" s="1"/>
  <c r="H39" i="1"/>
  <c r="H67" i="1" s="1"/>
  <c r="H37" i="1"/>
  <c r="I56" i="1" l="1"/>
  <c r="I65" i="1"/>
  <c r="I64" i="1" s="1"/>
  <c r="H57" i="1"/>
  <c r="H56" i="1" s="1"/>
  <c r="K49" i="1"/>
  <c r="K48" i="1" s="1"/>
  <c r="J56" i="1"/>
  <c r="H48" i="1"/>
  <c r="J36" i="1"/>
  <c r="K38" i="1"/>
  <c r="K68" i="1" s="1"/>
  <c r="J39" i="1"/>
  <c r="J67" i="1" s="1"/>
  <c r="I35" i="1"/>
  <c r="H36" i="1"/>
  <c r="K39" i="1"/>
  <c r="K67" i="1" s="1"/>
  <c r="H65" i="1" l="1"/>
  <c r="K37" i="1"/>
  <c r="K65" i="1" s="1"/>
  <c r="J66" i="1"/>
  <c r="K36" i="1"/>
  <c r="H66" i="1"/>
  <c r="H35" i="1"/>
  <c r="J37" i="1"/>
  <c r="J65" i="1" s="1"/>
  <c r="H64" i="1" l="1"/>
  <c r="K66" i="1"/>
  <c r="K64" i="1" s="1"/>
  <c r="K35" i="1"/>
  <c r="J35" i="1"/>
</calcChain>
</file>

<file path=xl/sharedStrings.xml><?xml version="1.0" encoding="utf-8"?>
<sst xmlns="http://schemas.openxmlformats.org/spreadsheetml/2006/main" count="211" uniqueCount="130">
  <si>
    <t>Приложение № 1</t>
  </si>
  <si>
    <t xml:space="preserve">к постановлению Кабинета Министров </t>
  </si>
  <si>
    <t>Чувашской Республики</t>
  </si>
  <si>
    <t>УТВЕРЖДЕНО</t>
  </si>
  <si>
    <t xml:space="preserve">постановлением Кабинета Министров </t>
  </si>
  <si>
    <t>от 25.01.2024   № 17</t>
  </si>
  <si>
    <t>(приложение № 1)</t>
  </si>
  <si>
    <t>Р А С П Р Е Д Е Л Е Н И Е</t>
  </si>
  <si>
    <t>средств республиканского бюджета Чувашской Республики на реализацию мероприятий комплексного развития транспортной инфраструктуры Чебоксарской агломерации в рамках реализации национального проекта «Безопасные качественные дороги» на 2024 год</t>
  </si>
  <si>
    <t>№ пп</t>
  </si>
  <si>
    <t xml:space="preserve">Наименование автомобильной дороги, объекта </t>
  </si>
  <si>
    <t>Адрес участка</t>
  </si>
  <si>
    <t>Вид работ</t>
  </si>
  <si>
    <t>Мощность работ</t>
  </si>
  <si>
    <t>Объем финансирования, рублей</t>
  </si>
  <si>
    <t>В том числе</t>
  </si>
  <si>
    <t>начало (км+м)</t>
  </si>
  <si>
    <t>конец (км+м)</t>
  </si>
  <si>
    <t>значение</t>
  </si>
  <si>
    <t>единица измерения</t>
  </si>
  <si>
    <t>из федерального бюджета, рублей</t>
  </si>
  <si>
    <t>из республикан-ского бюджета Чувашской Республики, рублей</t>
  </si>
  <si>
    <t>из местного бюджета, рублей</t>
  </si>
  <si>
    <t>город Чебоксары</t>
  </si>
  <si>
    <t>1.</t>
  </si>
  <si>
    <t>Капитальный ремонт участка автомо-бильной дороги по ул. Л. Комсомола (от Эгерского бульвара до 
пр. Тракторостроителей)</t>
  </si>
  <si>
    <t>Эгерский бульвар</t>
  </si>
  <si>
    <t>пр. Тракторо-
строителей</t>
  </si>
  <si>
    <t>капитальный ремонт покрытия проезжей части</t>
  </si>
  <si>
    <t>км</t>
  </si>
  <si>
    <t>2.</t>
  </si>
  <si>
    <t>Марпосадское шоссе</t>
  </si>
  <si>
    <t>Марпосадское шоссе, 
д. 19, корп. 2</t>
  </si>
  <si>
    <t>пр. Тракторостроителей</t>
  </si>
  <si>
    <t>ремонт покрытия проезжей части</t>
  </si>
  <si>
    <t>3.</t>
  </si>
  <si>
    <t>Ишлейский проезд</t>
  </si>
  <si>
    <t>Ишлейский проезд, д. 5</t>
  </si>
  <si>
    <t>Ишлейский проезд, 
д. 11</t>
  </si>
  <si>
    <t>4.</t>
  </si>
  <si>
    <t>Мясокомбинатский проезд</t>
  </si>
  <si>
    <t>пр. Мира</t>
  </si>
  <si>
    <t>Мясокомбинатский проезд, д. 16</t>
  </si>
  <si>
    <t>5.</t>
  </si>
  <si>
    <t>ул. Заводская</t>
  </si>
  <si>
    <t>ул. Фруктовая</t>
  </si>
  <si>
    <t>6.</t>
  </si>
  <si>
    <t>ул. Димитрова</t>
  </si>
  <si>
    <t>ул. Социалистическая</t>
  </si>
  <si>
    <t>ул. Первомайская</t>
  </si>
  <si>
    <t>7.</t>
  </si>
  <si>
    <t>Монтажный проезд</t>
  </si>
  <si>
    <t>Монтажный проезд, 
д. 23</t>
  </si>
  <si>
    <t>8.</t>
  </si>
  <si>
    <t>ул. Гражданская</t>
  </si>
  <si>
    <t>ул. Гражданская, д. 51</t>
  </si>
  <si>
    <t>ул. Гражданская, д. 5</t>
  </si>
  <si>
    <t>9.</t>
  </si>
  <si>
    <t>Капитальный ремонт Октябрьского моста</t>
  </si>
  <si>
    <t>пр. Н. Никольского</t>
  </si>
  <si>
    <t>капитальный ремонт моста</t>
  </si>
  <si>
    <t>пог. м</t>
  </si>
  <si>
    <t>10.</t>
  </si>
  <si>
    <t>Капитальный ремонт автомобильной дороги по ул. Пристанционная</t>
  </si>
  <si>
    <t>Базовый проезд</t>
  </si>
  <si>
    <t>Биатлонный центр</t>
  </si>
  <si>
    <t>11.</t>
  </si>
  <si>
    <t>Строительство автомобильной дороги 
ул. 1-я Южная в г. Чебоксары</t>
  </si>
  <si>
    <t>ул. Розы Люксембург</t>
  </si>
  <si>
    <t>ул. Афанасия Никитина</t>
  </si>
  <si>
    <t>строительство</t>
  </si>
  <si>
    <t>Всего по автомобильным дорогам 
г. Чебоксары</t>
  </si>
  <si>
    <t>Итого по автомобильным дорогам 
г. Чебоксары</t>
  </si>
  <si>
    <t>капитальный ремонт проезжей части</t>
  </si>
  <si>
    <t>город Новочебоксарск</t>
  </si>
  <si>
    <t>пр. Ельниковский</t>
  </si>
  <si>
    <t>ремонт участка автомобильной дороги</t>
  </si>
  <si>
    <t>ул. Советская</t>
  </si>
  <si>
    <t>ул. Южная</t>
  </si>
  <si>
    <t xml:space="preserve">ул.  Промышленная </t>
  </si>
  <si>
    <t>км.</t>
  </si>
  <si>
    <t>ремонт покрытия покрытия проезжей части</t>
  </si>
  <si>
    <t>ул. Винокурова</t>
  </si>
  <si>
    <t xml:space="preserve">Разработка ПСД на капитальный ремонт автомобильной дороги ул. Строителей, ул. 10-й Пятилетки </t>
  </si>
  <si>
    <t>в полном объеме</t>
  </si>
  <si>
    <t>проектно-изыскательские работы (капитальный ремонт)</t>
  </si>
  <si>
    <t>шт.</t>
  </si>
  <si>
    <t>Итого по автомобильным дорогам                    г. Новочебоксарска</t>
  </si>
  <si>
    <t>проектно-изыскательские работы</t>
  </si>
  <si>
    <t>Чебоксарский муниципальный округ</t>
  </si>
  <si>
    <t>6+000</t>
  </si>
  <si>
    <t>6+150</t>
  </si>
  <si>
    <t>0+000</t>
  </si>
  <si>
    <t>2+360</t>
  </si>
  <si>
    <t>2+771</t>
  </si>
  <si>
    <t>0+250</t>
  </si>
  <si>
    <t>Всего по автомобильным дорогам Чебоксарского муниципального округа</t>
  </si>
  <si>
    <t>Итого по автомобильным дорогам                    Чебоксарского муниципального округа</t>
  </si>
  <si>
    <t>Моргаушский  муниципальный округ</t>
  </si>
  <si>
    <t xml:space="preserve">Ремонт покрытия проезжей части автомобильной дороги «Тойгильдино – Паймурзино» </t>
  </si>
  <si>
    <t>5+500                                 12+087</t>
  </si>
  <si>
    <t>10+500                                  12+506</t>
  </si>
  <si>
    <t>Ремонт покрытия проезжей части автомобильной дороги «Тойгильдино – Паймурзино»</t>
  </si>
  <si>
    <t>12+506</t>
  </si>
  <si>
    <t>12+990</t>
  </si>
  <si>
    <t>Всего по автомобильным дорогам Моргаушского муниципального округа</t>
  </si>
  <si>
    <t>Итого по автомобильным дорогам Моргаушского муниципального округа</t>
  </si>
  <si>
    <t>Всего по автомобильным дорогам Чебоксарской агломерации</t>
  </si>
  <si>
    <t>Итого по автомобильным дорогам Чебоксарской агломерации</t>
  </si>
  <si>
    <t>____________________</t>
  </si>
  <si>
    <t>Автодорога «Анаткас-Туруново – Вурманкас-Туруново – Эндимиркасы»</t>
  </si>
  <si>
    <t>Автодорога «Волга» – Шорчекасы – Атлашево» – Лагери»</t>
  </si>
  <si>
    <t>Автодорога «Аликово – Ишаки» – Лапракасы – Яныши»</t>
  </si>
  <si>
    <t>Автодорога «с. Хыркасы улица Новая – Утес»</t>
  </si>
  <si>
    <t xml:space="preserve"> ул. 10-й Пятилетки</t>
  </si>
  <si>
    <t xml:space="preserve"> ул. Восточная</t>
  </si>
  <si>
    <t>Ремонт  участка автомобильной дороги ул. Семенова</t>
  </si>
  <si>
    <t>Ремонт покрытия дороги ул. Парковая</t>
  </si>
  <si>
    <t>Ремонт покрытия  проезжей части                    ул. Воинов-Интернационалистов</t>
  </si>
  <si>
    <t>Ремонт покрытия проезжей части                    ул. Промышленная</t>
  </si>
  <si>
    <t>Ремонт участка автомобильной дороги           ул. Винокурова</t>
  </si>
  <si>
    <t xml:space="preserve"> пр. Ельниковский</t>
  </si>
  <si>
    <t xml:space="preserve"> ул. Терешковой</t>
  </si>
  <si>
    <t xml:space="preserve"> ул. Комсомольская</t>
  </si>
  <si>
    <t xml:space="preserve"> ул. Советская</t>
  </si>
  <si>
    <t>Всего по автомобильным дорогам 
г. Новочебоксарска</t>
  </si>
  <si>
    <t>ул. Парковая</t>
  </si>
  <si>
    <t>Ремонт участка автомобильной дороги        пр. Ельниковский</t>
  </si>
  <si>
    <t>ул. Олега Беспалова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</si>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</sst>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mm/dd/yyyy"/>
  </numFmts>
  <fonts count="11" x14ac:knownFonts="1">
    <font>
      <sz val="10"/>
      <color theme="1"/>
      <name val="Arial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2" borderId="0" xfId="0" applyFont="1" applyFill="1"/>
    <xf numFmtId="0" fontId="6" fillId="0" borderId="2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/>
    </xf>
    <xf numFmtId="0" fontId="4" fillId="0" borderId="4" xfId="5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5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164" fontId="4" fillId="0" borderId="4" xfId="0" applyNumberFormat="1" applyFont="1" applyBorder="1" applyAlignment="1">
      <alignment horizontal="center" vertical="top" wrapText="1"/>
    </xf>
    <xf numFmtId="14" fontId="4" fillId="0" borderId="4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0" xfId="0" applyNumberFormat="1" applyFont="1"/>
    <xf numFmtId="0" fontId="4" fillId="3" borderId="2" xfId="0" applyFont="1" applyFill="1" applyBorder="1"/>
    <xf numFmtId="4" fontId="4" fillId="3" borderId="0" xfId="0" applyNumberFormat="1" applyFont="1" applyFill="1"/>
    <xf numFmtId="0" fontId="4" fillId="3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8" fillId="4" borderId="0" xfId="0" applyFont="1" applyFill="1"/>
    <xf numFmtId="0" fontId="4" fillId="4" borderId="2" xfId="0" applyFont="1" applyFill="1" applyBorder="1"/>
    <xf numFmtId="0" fontId="8" fillId="0" borderId="0" xfId="0" applyFont="1"/>
    <xf numFmtId="0" fontId="7" fillId="0" borderId="4" xfId="0" applyFont="1" applyBorder="1" applyAlignment="1">
      <alignment horizontal="center" vertical="top" wrapText="1"/>
    </xf>
    <xf numFmtId="4" fontId="7" fillId="0" borderId="4" xfId="0" applyNumberFormat="1" applyFont="1" applyBorder="1" applyAlignment="1">
      <alignment horizontal="center" vertical="top" wrapText="1"/>
    </xf>
    <xf numFmtId="165" fontId="7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0" fontId="1" fillId="0" borderId="0" xfId="4" applyFont="1"/>
    <xf numFmtId="0" fontId="4" fillId="0" borderId="0" xfId="4" applyFont="1"/>
    <xf numFmtId="0" fontId="4" fillId="0" borderId="4" xfId="4" applyFont="1" applyBorder="1" applyAlignment="1">
      <alignment horizontal="left" vertical="top" wrapText="1"/>
    </xf>
    <xf numFmtId="0" fontId="4" fillId="0" borderId="4" xfId="5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4" fontId="7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165" fontId="7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5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2" fontId="4" fillId="3" borderId="2" xfId="0" applyNumberFormat="1" applyFont="1" applyFill="1" applyBorder="1" applyAlignment="1">
      <alignment horizontal="center" vertical="top" wrapText="1"/>
    </xf>
    <xf numFmtId="166" fontId="4" fillId="3" borderId="2" xfId="0" applyNumberFormat="1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center" vertical="top" wrapText="1"/>
    </xf>
    <xf numFmtId="164" fontId="4" fillId="3" borderId="2" xfId="0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center" vertical="top" wrapText="1"/>
    </xf>
    <xf numFmtId="4" fontId="4" fillId="3" borderId="2" xfId="4" applyNumberFormat="1" applyFont="1" applyFill="1" applyBorder="1" applyAlignment="1">
      <alignment horizontal="center" vertical="top" wrapText="1"/>
    </xf>
    <xf numFmtId="4" fontId="4" fillId="3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 wrapText="1"/>
    </xf>
    <xf numFmtId="4" fontId="4" fillId="0" borderId="2" xfId="4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166" fontId="4" fillId="5" borderId="2" xfId="0" applyNumberFormat="1" applyFont="1" applyFill="1" applyBorder="1" applyAlignment="1">
      <alignment horizontal="center" vertical="top" wrapText="1"/>
    </xf>
    <xf numFmtId="165" fontId="4" fillId="5" borderId="2" xfId="0" applyNumberFormat="1" applyFont="1" applyFill="1" applyBorder="1" applyAlignment="1">
      <alignment horizontal="center" vertical="top" wrapText="1"/>
    </xf>
    <xf numFmtId="164" fontId="4" fillId="5" borderId="2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2" fontId="4" fillId="4" borderId="2" xfId="0" applyNumberFormat="1" applyFont="1" applyFill="1" applyBorder="1" applyAlignment="1">
      <alignment horizontal="center" vertical="top" wrapText="1"/>
    </xf>
    <xf numFmtId="166" fontId="4" fillId="4" borderId="2" xfId="0" applyNumberFormat="1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2" fontId="4" fillId="5" borderId="2" xfId="0" applyNumberFormat="1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7" applyFont="1" applyFill="1" applyBorder="1" applyAlignment="1">
      <alignment horizontal="left" vertical="top" wrapText="1"/>
    </xf>
    <xf numFmtId="2" fontId="4" fillId="6" borderId="4" xfId="0" applyNumberFormat="1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0" xfId="0" applyFont="1" applyFill="1"/>
    <xf numFmtId="4" fontId="4" fillId="6" borderId="0" xfId="0" applyNumberFormat="1" applyFont="1" applyFill="1"/>
    <xf numFmtId="0" fontId="4" fillId="6" borderId="2" xfId="0" applyFont="1" applyFill="1" applyBorder="1"/>
    <xf numFmtId="0" fontId="0" fillId="6" borderId="0" xfId="0" applyFill="1"/>
    <xf numFmtId="0" fontId="4" fillId="7" borderId="7" xfId="4" applyFont="1" applyFill="1" applyBorder="1" applyAlignment="1">
      <alignment horizontal="center" vertical="top"/>
    </xf>
    <xf numFmtId="0" fontId="4" fillId="7" borderId="4" xfId="4" applyFont="1" applyFill="1" applyBorder="1" applyAlignment="1">
      <alignment horizontal="left" vertical="top" wrapText="1"/>
    </xf>
    <xf numFmtId="0" fontId="4" fillId="7" borderId="4" xfId="4" applyFont="1" applyFill="1" applyBorder="1" applyAlignment="1">
      <alignment horizontal="center" vertical="top"/>
    </xf>
    <xf numFmtId="166" fontId="4" fillId="6" borderId="4" xfId="6" applyNumberFormat="1" applyFont="1" applyFill="1" applyBorder="1" applyAlignment="1">
      <alignment horizontal="center" vertical="top" wrapText="1"/>
    </xf>
    <xf numFmtId="0" fontId="1" fillId="7" borderId="0" xfId="4" applyFont="1" applyFill="1"/>
    <xf numFmtId="0" fontId="4" fillId="7" borderId="0" xfId="4" applyFont="1" applyFill="1"/>
    <xf numFmtId="0" fontId="4" fillId="7" borderId="2" xfId="0" applyFont="1" applyFill="1" applyBorder="1"/>
    <xf numFmtId="0" fontId="4" fillId="6" borderId="7" xfId="6" applyFont="1" applyFill="1" applyBorder="1" applyAlignment="1">
      <alignment horizontal="center" vertical="top" wrapText="1"/>
    </xf>
    <xf numFmtId="0" fontId="4" fillId="6" borderId="4" xfId="6" applyFont="1" applyFill="1" applyBorder="1" applyAlignment="1">
      <alignment horizontal="center" vertical="top" wrapText="1"/>
    </xf>
    <xf numFmtId="165" fontId="4" fillId="6" borderId="4" xfId="6" applyNumberFormat="1" applyFont="1" applyFill="1" applyBorder="1" applyAlignment="1">
      <alignment horizontal="center" vertical="top" wrapText="1"/>
    </xf>
    <xf numFmtId="164" fontId="4" fillId="6" borderId="4" xfId="6" applyNumberFormat="1" applyFont="1" applyFill="1" applyBorder="1" applyAlignment="1">
      <alignment horizontal="center" vertical="top" wrapText="1"/>
    </xf>
    <xf numFmtId="4" fontId="4" fillId="6" borderId="4" xfId="4" applyNumberFormat="1" applyFont="1" applyFill="1" applyBorder="1" applyAlignment="1">
      <alignment horizontal="center" vertical="top" wrapText="1"/>
    </xf>
    <xf numFmtId="2" fontId="4" fillId="6" borderId="4" xfId="8" applyNumberFormat="1" applyFont="1" applyFill="1" applyBorder="1" applyAlignment="1">
      <alignment horizontal="center" vertical="top" wrapText="1"/>
    </xf>
    <xf numFmtId="166" fontId="4" fillId="6" borderId="4" xfId="0" applyNumberFormat="1" applyFont="1" applyFill="1" applyBorder="1" applyAlignment="1">
      <alignment horizontal="center" vertical="top" wrapText="1"/>
    </xf>
    <xf numFmtId="165" fontId="4" fillId="6" borderId="4" xfId="8" applyNumberFormat="1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/>
    </xf>
    <xf numFmtId="4" fontId="4" fillId="6" borderId="4" xfId="0" applyNumberFormat="1" applyFont="1" applyFill="1" applyBorder="1" applyAlignment="1">
      <alignment horizontal="center" vertical="top" wrapText="1"/>
    </xf>
    <xf numFmtId="0" fontId="4" fillId="6" borderId="4" xfId="4" applyFont="1" applyFill="1" applyBorder="1" applyAlignment="1">
      <alignment horizontal="left" vertical="top" wrapText="1"/>
    </xf>
    <xf numFmtId="0" fontId="1" fillId="6" borderId="0" xfId="4" applyFont="1" applyFill="1"/>
    <xf numFmtId="0" fontId="4" fillId="6" borderId="0" xfId="4" applyFont="1" applyFill="1"/>
    <xf numFmtId="166" fontId="4" fillId="8" borderId="4" xfId="0" applyNumberFormat="1" applyFont="1" applyFill="1" applyBorder="1" applyAlignment="1">
      <alignment horizontal="center" vertical="top" wrapText="1"/>
    </xf>
    <xf numFmtId="4" fontId="7" fillId="6" borderId="4" xfId="0" applyNumberFormat="1" applyFont="1" applyFill="1" applyBorder="1" applyAlignment="1">
      <alignment horizontal="center" vertical="top" wrapText="1"/>
    </xf>
    <xf numFmtId="4" fontId="7" fillId="6" borderId="8" xfId="0" applyNumberFormat="1" applyFont="1" applyFill="1" applyBorder="1" applyAlignment="1">
      <alignment horizontal="center" vertical="top" wrapText="1"/>
    </xf>
    <xf numFmtId="0" fontId="8" fillId="6" borderId="0" xfId="0" applyFont="1" applyFill="1"/>
    <xf numFmtId="165" fontId="7" fillId="6" borderId="4" xfId="0" applyNumberFormat="1" applyFont="1" applyFill="1" applyBorder="1" applyAlignment="1">
      <alignment horizontal="center" vertical="top" wrapText="1"/>
    </xf>
    <xf numFmtId="3" fontId="7" fillId="6" borderId="4" xfId="0" applyNumberFormat="1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4" fillId="3" borderId="4" xfId="4" applyFont="1" applyFill="1" applyBorder="1" applyAlignment="1">
      <alignment horizontal="center" vertical="top"/>
    </xf>
    <xf numFmtId="4" fontId="4" fillId="3" borderId="4" xfId="4" applyNumberFormat="1" applyFont="1" applyFill="1" applyBorder="1" applyAlignment="1">
      <alignment horizontal="center" vertical="top"/>
    </xf>
    <xf numFmtId="4" fontId="4" fillId="3" borderId="8" xfId="4" applyNumberFormat="1" applyFont="1" applyFill="1" applyBorder="1" applyAlignment="1">
      <alignment horizontal="center" vertical="top"/>
    </xf>
    <xf numFmtId="165" fontId="4" fillId="0" borderId="4" xfId="6" applyNumberFormat="1" applyFont="1" applyBorder="1" applyAlignment="1">
      <alignment horizontal="center" vertical="top" wrapText="1"/>
    </xf>
    <xf numFmtId="164" fontId="4" fillId="0" borderId="4" xfId="6" applyNumberFormat="1" applyFont="1" applyBorder="1" applyAlignment="1">
      <alignment horizontal="center" vertical="top" wrapText="1"/>
    </xf>
    <xf numFmtId="4" fontId="4" fillId="0" borderId="4" xfId="4" applyNumberFormat="1" applyFont="1" applyBorder="1" applyAlignment="1">
      <alignment horizontal="center" vertical="top" wrapText="1"/>
    </xf>
    <xf numFmtId="4" fontId="10" fillId="0" borderId="4" xfId="4" applyNumberFormat="1" applyFont="1" applyBorder="1" applyAlignment="1">
      <alignment horizontal="center" vertical="top" wrapText="1"/>
    </xf>
    <xf numFmtId="3" fontId="4" fillId="0" borderId="4" xfId="6" applyNumberFormat="1" applyFont="1" applyBorder="1" applyAlignment="1">
      <alignment horizontal="center" vertical="top" wrapText="1"/>
    </xf>
    <xf numFmtId="0" fontId="4" fillId="6" borderId="4" xfId="4" applyFont="1" applyFill="1" applyBorder="1" applyAlignment="1">
      <alignment horizontal="center" vertical="top"/>
    </xf>
    <xf numFmtId="4" fontId="4" fillId="6" borderId="4" xfId="4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4" xfId="5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7" xfId="5" applyFont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7" xfId="4" applyFont="1" applyBorder="1" applyAlignment="1">
      <alignment horizontal="center" vertical="top"/>
    </xf>
    <xf numFmtId="0" fontId="7" fillId="0" borderId="4" xfId="4" applyFont="1" applyBorder="1" applyAlignment="1">
      <alignment horizontal="center" vertical="top"/>
    </xf>
    <xf numFmtId="0" fontId="7" fillId="0" borderId="8" xfId="4" applyFont="1" applyBorder="1" applyAlignment="1">
      <alignment horizontal="center" vertical="top"/>
    </xf>
    <xf numFmtId="2" fontId="4" fillId="8" borderId="4" xfId="6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horizontal="center" vertical="top" wrapText="1"/>
    </xf>
  </cellXfs>
  <cellStyles count="9">
    <cellStyle name="Обычный" xfId="0" builtinId="0"/>
    <cellStyle name="Обычный 2" xfId="1"/>
    <cellStyle name="Обычный 2 16" xfId="2"/>
    <cellStyle name="Обычный 2 2" xfId="3"/>
    <cellStyle name="Обычный 3" xfId="4"/>
    <cellStyle name="Обычный 3 2" xfId="5"/>
    <cellStyle name="Обычный 4" xfId="6"/>
    <cellStyle name="Обычный 4 2" xfId="7"/>
    <cellStyle name="Обычный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511255</xdr:colOff>
      <xdr:row>69</xdr:row>
      <xdr:rowOff>127812</xdr:rowOff>
    </xdr:from>
    <xdr:to>
      <xdr:col>10</xdr:col>
      <xdr:colOff>598932</xdr:colOff>
      <xdr:row>73</xdr:row>
      <xdr:rowOff>60711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716" y="19757856"/>
          <a:ext cx="2558741" cy="11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404"/>
  <sheetViews>
    <sheetView tabSelected="1" view="pageBreakPreview" topLeftCell="A52" zoomScale="85" zoomScaleNormal="100" zoomScaleSheetLayoutView="85" workbookViewId="0">
      <selection activeCell="F70" sqref="F70"/>
    </sheetView>
  </sheetViews>
  <sheetFormatPr defaultColWidth="11.375" defaultRowHeight="14.3" customHeight="1" x14ac:dyDescent="0.25"/>
  <cols>
    <col min="1" max="1" width="4.875" style="1" customWidth="1"/>
    <col min="2" max="2" width="36.75" style="2" customWidth="1"/>
    <col min="3" max="3" width="21.125" style="2" customWidth="1"/>
    <col min="4" max="4" width="23.25" style="2" customWidth="1"/>
    <col min="5" max="5" width="22.875" style="2" customWidth="1"/>
    <col min="6" max="6" width="12.125" style="2" customWidth="1"/>
    <col min="7" max="7" width="11.375" style="2" customWidth="1"/>
    <col min="8" max="8" width="18" style="2" customWidth="1"/>
    <col min="9" max="9" width="16.125" style="2" customWidth="1"/>
    <col min="10" max="10" width="17.875" style="2" customWidth="1"/>
    <col min="11" max="11" width="16.375" style="3" customWidth="1"/>
    <col min="12" max="12" width="11.375" style="4" customWidth="1"/>
    <col min="13" max="13" width="11.375" style="1" customWidth="1"/>
    <col min="14" max="257" width="11.375" style="2" customWidth="1"/>
  </cols>
  <sheetData>
    <row r="1" spans="1:86" s="2" customFormat="1" x14ac:dyDescent="0.25">
      <c r="A1" s="4"/>
      <c r="B1" s="4"/>
      <c r="C1" s="4"/>
      <c r="D1" s="4"/>
      <c r="E1" s="4"/>
      <c r="F1" s="4"/>
      <c r="G1" s="4"/>
      <c r="H1" s="4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s="2" customFormat="1" ht="16.399999999999999" x14ac:dyDescent="0.25">
      <c r="A2" s="4"/>
      <c r="B2" s="4"/>
      <c r="C2" s="4"/>
      <c r="D2" s="4"/>
      <c r="E2" s="4"/>
      <c r="F2" s="4"/>
      <c r="G2" s="4"/>
      <c r="H2" s="4"/>
      <c r="I2" s="126" t="s">
        <v>0</v>
      </c>
      <c r="J2" s="126"/>
      <c r="K2" s="12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s="2" customFormat="1" ht="16.399999999999999" x14ac:dyDescent="0.25">
      <c r="A3" s="4"/>
      <c r="B3" s="4"/>
      <c r="C3" s="4"/>
      <c r="D3" s="4"/>
      <c r="E3" s="4"/>
      <c r="F3" s="4"/>
      <c r="G3" s="4"/>
      <c r="H3" s="4"/>
      <c r="I3" s="126" t="s">
        <v>1</v>
      </c>
      <c r="J3" s="126"/>
      <c r="K3" s="12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s="2" customFormat="1" ht="16.399999999999999" x14ac:dyDescent="0.25">
      <c r="A4" s="4"/>
      <c r="B4" s="4"/>
      <c r="C4" s="4"/>
      <c r="D4" s="4"/>
      <c r="E4" s="4"/>
      <c r="F4" s="4"/>
      <c r="G4" s="4"/>
      <c r="H4" s="4"/>
      <c r="I4" s="126" t="s">
        <v>2</v>
      </c>
      <c r="J4" s="126"/>
      <c r="K4" s="12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s="2" customFormat="1" ht="16.399999999999999" x14ac:dyDescent="0.25">
      <c r="A5" s="4"/>
      <c r="B5" s="4"/>
      <c r="C5" s="4"/>
      <c r="D5" s="4"/>
      <c r="E5" s="4"/>
      <c r="F5" s="4"/>
      <c r="G5" s="4"/>
      <c r="H5" s="4"/>
      <c r="I5" s="126" t="s">
        <v>129</v>
      </c>
      <c r="J5" s="126"/>
      <c r="K5" s="12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s="6" customFormat="1" ht="16.399999999999999" x14ac:dyDescent="0.25">
      <c r="A6" s="7"/>
      <c r="B6" s="7"/>
      <c r="C6" s="7"/>
      <c r="D6" s="7"/>
      <c r="E6" s="7"/>
      <c r="F6" s="7"/>
      <c r="G6" s="7"/>
      <c r="H6" s="7"/>
      <c r="I6" s="5"/>
      <c r="J6" s="5"/>
      <c r="K6" s="5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</row>
    <row r="7" spans="1:86" s="8" customFormat="1" ht="16.399999999999999" x14ac:dyDescent="0.25">
      <c r="A7" s="7"/>
      <c r="B7" s="7"/>
      <c r="C7" s="7"/>
      <c r="D7" s="7"/>
      <c r="E7" s="7"/>
      <c r="F7" s="7"/>
      <c r="G7" s="7"/>
      <c r="H7" s="7"/>
      <c r="I7" s="5"/>
      <c r="J7" s="5"/>
      <c r="K7" s="5"/>
    </row>
    <row r="8" spans="1:86" s="8" customFormat="1" ht="16.399999999999999" x14ac:dyDescent="0.25">
      <c r="A8" s="7"/>
      <c r="B8" s="7"/>
      <c r="C8" s="7"/>
      <c r="D8" s="7"/>
      <c r="E8" s="7"/>
      <c r="F8" s="7"/>
      <c r="G8" s="7"/>
      <c r="H8" s="7"/>
      <c r="I8" s="126" t="s">
        <v>3</v>
      </c>
      <c r="J8" s="126"/>
      <c r="K8" s="126"/>
    </row>
    <row r="9" spans="1:86" s="8" customFormat="1" ht="16.399999999999999" x14ac:dyDescent="0.25">
      <c r="A9" s="7"/>
      <c r="B9" s="7"/>
      <c r="C9" s="7"/>
      <c r="D9" s="7"/>
      <c r="E9" s="7"/>
      <c r="F9" s="7"/>
      <c r="G9" s="7"/>
      <c r="H9" s="7"/>
      <c r="I9" s="126" t="s">
        <v>4</v>
      </c>
      <c r="J9" s="126"/>
      <c r="K9" s="126"/>
    </row>
    <row r="10" spans="1:86" s="8" customFormat="1" ht="16.399999999999999" x14ac:dyDescent="0.25">
      <c r="A10" s="7"/>
      <c r="B10" s="7"/>
      <c r="C10" s="7"/>
      <c r="D10" s="7"/>
      <c r="E10" s="7"/>
      <c r="F10" s="7"/>
      <c r="G10" s="7"/>
      <c r="H10" s="7"/>
      <c r="I10" s="126" t="s">
        <v>2</v>
      </c>
      <c r="J10" s="126"/>
      <c r="K10" s="126"/>
    </row>
    <row r="11" spans="1:86" s="8" customFormat="1" ht="16.399999999999999" x14ac:dyDescent="0.25">
      <c r="A11" s="7"/>
      <c r="B11" s="7"/>
      <c r="C11" s="7"/>
      <c r="D11" s="7"/>
      <c r="E11" s="7"/>
      <c r="F11" s="7"/>
      <c r="G11" s="7"/>
      <c r="H11" s="7"/>
      <c r="I11" s="127" t="s">
        <v>5</v>
      </c>
      <c r="J11" s="127"/>
      <c r="K11" s="127"/>
    </row>
    <row r="12" spans="1:86" s="8" customFormat="1" ht="16.399999999999999" x14ac:dyDescent="0.25">
      <c r="A12" s="7"/>
      <c r="B12" s="7"/>
      <c r="C12" s="7"/>
      <c r="D12" s="7"/>
      <c r="E12" s="7"/>
      <c r="F12" s="7"/>
      <c r="G12" s="7"/>
      <c r="H12" s="7"/>
      <c r="I12" s="9"/>
      <c r="J12" s="9"/>
      <c r="K12" s="9"/>
    </row>
    <row r="13" spans="1:86" s="8" customFormat="1" ht="16.399999999999999" x14ac:dyDescent="0.25">
      <c r="A13" s="7"/>
      <c r="B13" s="7"/>
      <c r="C13" s="7"/>
      <c r="D13" s="7"/>
      <c r="E13" s="7"/>
      <c r="F13" s="7"/>
      <c r="G13" s="7"/>
      <c r="H13" s="7"/>
      <c r="I13" s="126" t="s">
        <v>6</v>
      </c>
      <c r="J13" s="126"/>
      <c r="K13" s="126"/>
    </row>
    <row r="14" spans="1:86" s="8" customFormat="1" ht="16.399999999999999" x14ac:dyDescent="0.25">
      <c r="A14" s="7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86" s="6" customFormat="1" ht="0.75" customHeight="1" x14ac:dyDescent="0.25">
      <c r="A15" s="7"/>
      <c r="B15" s="7"/>
      <c r="C15" s="7"/>
      <c r="D15" s="7"/>
      <c r="E15" s="7"/>
      <c r="F15" s="7"/>
      <c r="G15" s="7"/>
      <c r="H15" s="7"/>
      <c r="I15" s="10"/>
      <c r="J15" s="10"/>
      <c r="K15" s="1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</row>
    <row r="16" spans="1:86" s="6" customFormat="1" ht="0.75" customHeight="1" x14ac:dyDescent="0.25">
      <c r="A16" s="7"/>
      <c r="B16" s="7"/>
      <c r="C16" s="7"/>
      <c r="D16" s="7"/>
      <c r="E16" s="7"/>
      <c r="F16" s="7"/>
      <c r="G16" s="7"/>
      <c r="H16" s="7"/>
      <c r="I16" s="10"/>
      <c r="J16" s="10"/>
      <c r="K16" s="1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</row>
    <row r="17" spans="1:86" s="11" customFormat="1" ht="16.399999999999999" x14ac:dyDescent="0.25">
      <c r="A17" s="7"/>
      <c r="B17" s="12"/>
      <c r="C17" s="12"/>
      <c r="D17" s="12"/>
      <c r="E17" s="12" t="s">
        <v>7</v>
      </c>
      <c r="F17" s="12"/>
      <c r="G17" s="12"/>
      <c r="H17" s="12"/>
      <c r="I17" s="12"/>
      <c r="J17" s="12"/>
      <c r="K17" s="1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</row>
    <row r="18" spans="1:86" s="11" customFormat="1" ht="43.5" customHeight="1" x14ac:dyDescent="0.25">
      <c r="A18" s="128" t="s">
        <v>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</row>
    <row r="19" spans="1:86" ht="21.75" customHeight="1" x14ac:dyDescent="0.25">
      <c r="A19" s="139" t="s">
        <v>9</v>
      </c>
      <c r="B19" s="129" t="s">
        <v>10</v>
      </c>
      <c r="C19" s="129" t="s">
        <v>11</v>
      </c>
      <c r="D19" s="129"/>
      <c r="E19" s="129" t="s">
        <v>12</v>
      </c>
      <c r="F19" s="129" t="s">
        <v>13</v>
      </c>
      <c r="G19" s="129"/>
      <c r="H19" s="129" t="s">
        <v>14</v>
      </c>
      <c r="I19" s="130" t="s">
        <v>15</v>
      </c>
      <c r="J19" s="131"/>
      <c r="K19" s="132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</row>
    <row r="20" spans="1:86" ht="42.8" x14ac:dyDescent="0.25">
      <c r="A20" s="139"/>
      <c r="B20" s="129"/>
      <c r="C20" s="13" t="s">
        <v>16</v>
      </c>
      <c r="D20" s="13" t="s">
        <v>17</v>
      </c>
      <c r="E20" s="129"/>
      <c r="F20" s="13" t="s">
        <v>18</v>
      </c>
      <c r="G20" s="13" t="s">
        <v>19</v>
      </c>
      <c r="H20" s="129"/>
      <c r="I20" s="13" t="s">
        <v>20</v>
      </c>
      <c r="J20" s="13" t="s">
        <v>21</v>
      </c>
      <c r="K20" s="51" t="s">
        <v>22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</row>
    <row r="21" spans="1:86" x14ac:dyDescent="0.25">
      <c r="A21" s="52">
        <v>1</v>
      </c>
      <c r="B21" s="14">
        <v>2</v>
      </c>
      <c r="C21" s="15">
        <v>3</v>
      </c>
      <c r="D21" s="13">
        <v>4</v>
      </c>
      <c r="E21" s="13">
        <v>5</v>
      </c>
      <c r="F21" s="15">
        <v>6</v>
      </c>
      <c r="G21" s="15">
        <v>7</v>
      </c>
      <c r="H21" s="13">
        <v>8</v>
      </c>
      <c r="I21" s="13">
        <v>9</v>
      </c>
      <c r="J21" s="13">
        <v>10</v>
      </c>
      <c r="K21" s="51">
        <v>11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</row>
    <row r="22" spans="1:86" x14ac:dyDescent="0.25">
      <c r="A22" s="133" t="s">
        <v>23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</row>
    <row r="23" spans="1:86" ht="15" hidden="1" customHeight="1" x14ac:dyDescent="0.25">
      <c r="A23" s="53"/>
      <c r="B23" s="16"/>
      <c r="C23" s="17"/>
      <c r="D23" s="17"/>
      <c r="E23" s="18"/>
      <c r="F23" s="19"/>
      <c r="G23" s="17"/>
      <c r="H23" s="20"/>
      <c r="I23" s="20">
        <v>0</v>
      </c>
      <c r="J23" s="20"/>
      <c r="K23" s="54"/>
      <c r="L23" s="21"/>
      <c r="M23" s="2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</row>
    <row r="24" spans="1:86" s="22" customFormat="1" ht="57.05" x14ac:dyDescent="0.25">
      <c r="A24" s="57" t="s">
        <v>24</v>
      </c>
      <c r="B24" s="58" t="s">
        <v>25</v>
      </c>
      <c r="C24" s="59" t="s">
        <v>26</v>
      </c>
      <c r="D24" s="59" t="s">
        <v>27</v>
      </c>
      <c r="E24" s="60" t="s">
        <v>28</v>
      </c>
      <c r="F24" s="61">
        <v>3</v>
      </c>
      <c r="G24" s="62" t="s">
        <v>29</v>
      </c>
      <c r="H24" s="63">
        <v>298915799.5</v>
      </c>
      <c r="I24" s="64">
        <v>0</v>
      </c>
      <c r="J24" s="65">
        <f t="shared" ref="J24:J34" si="0">ROUND(H24*0.8,2)</f>
        <v>239132639.59999999</v>
      </c>
      <c r="K24" s="65">
        <f t="shared" ref="K24:K34" si="1">H24-J24</f>
        <v>59783159.900000006</v>
      </c>
      <c r="L24" s="23"/>
      <c r="M24" s="23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</row>
    <row r="25" spans="1:86" s="22" customFormat="1" ht="28.55" x14ac:dyDescent="0.25">
      <c r="A25" s="57" t="s">
        <v>30</v>
      </c>
      <c r="B25" s="58" t="s">
        <v>31</v>
      </c>
      <c r="C25" s="62" t="s">
        <v>32</v>
      </c>
      <c r="D25" s="62" t="s">
        <v>33</v>
      </c>
      <c r="E25" s="60" t="s">
        <v>34</v>
      </c>
      <c r="F25" s="61">
        <v>2.605</v>
      </c>
      <c r="G25" s="62" t="s">
        <v>29</v>
      </c>
      <c r="H25" s="66">
        <v>114793175.43000001</v>
      </c>
      <c r="I25" s="67">
        <v>0</v>
      </c>
      <c r="J25" s="68">
        <f t="shared" si="0"/>
        <v>91834540.340000004</v>
      </c>
      <c r="K25" s="68">
        <f t="shared" si="1"/>
        <v>22958635.090000004</v>
      </c>
      <c r="L25" s="23"/>
      <c r="M25" s="23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</row>
    <row r="26" spans="1:86" s="22" customFormat="1" ht="28.55" x14ac:dyDescent="0.25">
      <c r="A26" s="57" t="s">
        <v>35</v>
      </c>
      <c r="B26" s="58" t="s">
        <v>36</v>
      </c>
      <c r="C26" s="59" t="s">
        <v>37</v>
      </c>
      <c r="D26" s="59" t="s">
        <v>38</v>
      </c>
      <c r="E26" s="60" t="s">
        <v>34</v>
      </c>
      <c r="F26" s="61">
        <v>0.68799999999999994</v>
      </c>
      <c r="G26" s="62" t="s">
        <v>29</v>
      </c>
      <c r="H26" s="66">
        <v>16787992.5</v>
      </c>
      <c r="I26" s="67">
        <v>0</v>
      </c>
      <c r="J26" s="68">
        <f t="shared" si="0"/>
        <v>13430394</v>
      </c>
      <c r="K26" s="68">
        <f t="shared" si="1"/>
        <v>3357598.5</v>
      </c>
      <c r="L26" s="23"/>
      <c r="M26" s="23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6" s="22" customFormat="1" ht="28.55" x14ac:dyDescent="0.25">
      <c r="A27" s="57" t="s">
        <v>39</v>
      </c>
      <c r="B27" s="58" t="s">
        <v>40</v>
      </c>
      <c r="C27" s="59" t="s">
        <v>41</v>
      </c>
      <c r="D27" s="59" t="s">
        <v>42</v>
      </c>
      <c r="E27" s="60" t="s">
        <v>34</v>
      </c>
      <c r="F27" s="61">
        <v>1.0880000000000001</v>
      </c>
      <c r="G27" s="62" t="s">
        <v>29</v>
      </c>
      <c r="H27" s="66">
        <v>26034968.170000002</v>
      </c>
      <c r="I27" s="67">
        <v>0</v>
      </c>
      <c r="J27" s="68">
        <f t="shared" si="0"/>
        <v>20827974.539999999</v>
      </c>
      <c r="K27" s="68">
        <f t="shared" si="1"/>
        <v>5206993.6300000027</v>
      </c>
      <c r="L27" s="23"/>
      <c r="M27" s="23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</row>
    <row r="28" spans="1:86" s="22" customFormat="1" ht="28.55" x14ac:dyDescent="0.25">
      <c r="A28" s="57" t="s">
        <v>43</v>
      </c>
      <c r="B28" s="58" t="s">
        <v>128</v>
      </c>
      <c r="C28" s="59" t="s">
        <v>44</v>
      </c>
      <c r="D28" s="59" t="s">
        <v>45</v>
      </c>
      <c r="E28" s="60" t="s">
        <v>34</v>
      </c>
      <c r="F28" s="61">
        <v>0.84399999999999997</v>
      </c>
      <c r="G28" s="62" t="s">
        <v>29</v>
      </c>
      <c r="H28" s="66">
        <v>15939071.460000001</v>
      </c>
      <c r="I28" s="67">
        <v>0</v>
      </c>
      <c r="J28" s="68">
        <f t="shared" si="0"/>
        <v>12751257.17</v>
      </c>
      <c r="K28" s="68">
        <f t="shared" si="1"/>
        <v>3187814.290000001</v>
      </c>
      <c r="L28" s="23"/>
      <c r="M28" s="23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6" s="22" customFormat="1" ht="31.55" customHeight="1" x14ac:dyDescent="0.25">
      <c r="A29" s="57" t="s">
        <v>46</v>
      </c>
      <c r="B29" s="58" t="s">
        <v>47</v>
      </c>
      <c r="C29" s="59" t="s">
        <v>48</v>
      </c>
      <c r="D29" s="59" t="s">
        <v>49</v>
      </c>
      <c r="E29" s="60" t="s">
        <v>34</v>
      </c>
      <c r="F29" s="61">
        <v>0.58799999999999997</v>
      </c>
      <c r="G29" s="62" t="s">
        <v>29</v>
      </c>
      <c r="H29" s="66">
        <v>7235766.9400000004</v>
      </c>
      <c r="I29" s="67">
        <v>0</v>
      </c>
      <c r="J29" s="68">
        <f t="shared" si="0"/>
        <v>5788613.5499999998</v>
      </c>
      <c r="K29" s="68">
        <f t="shared" si="1"/>
        <v>1447153.3900000006</v>
      </c>
      <c r="L29" s="23"/>
      <c r="M29" s="23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</row>
    <row r="30" spans="1:86" s="22" customFormat="1" ht="28.55" x14ac:dyDescent="0.25">
      <c r="A30" s="57" t="s">
        <v>50</v>
      </c>
      <c r="B30" s="58" t="s">
        <v>51</v>
      </c>
      <c r="C30" s="59" t="s">
        <v>33</v>
      </c>
      <c r="D30" s="59" t="s">
        <v>52</v>
      </c>
      <c r="E30" s="60" t="s">
        <v>34</v>
      </c>
      <c r="F30" s="61">
        <v>0.66</v>
      </c>
      <c r="G30" s="62" t="s">
        <v>29</v>
      </c>
      <c r="H30" s="66">
        <v>18187818.789999999</v>
      </c>
      <c r="I30" s="67">
        <v>0</v>
      </c>
      <c r="J30" s="68">
        <f t="shared" si="0"/>
        <v>14550255.029999999</v>
      </c>
      <c r="K30" s="68">
        <f t="shared" si="1"/>
        <v>3637563.76</v>
      </c>
      <c r="L30" s="23"/>
      <c r="M30" s="23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6" s="25" customFormat="1" ht="28.55" x14ac:dyDescent="0.25">
      <c r="A31" s="69" t="s">
        <v>53</v>
      </c>
      <c r="B31" s="70" t="s">
        <v>54</v>
      </c>
      <c r="C31" s="69" t="s">
        <v>55</v>
      </c>
      <c r="D31" s="69" t="s">
        <v>56</v>
      </c>
      <c r="E31" s="71" t="s">
        <v>34</v>
      </c>
      <c r="F31" s="72"/>
      <c r="G31" s="73" t="s">
        <v>29</v>
      </c>
      <c r="H31" s="66">
        <f>38399425.38+6620359.47</f>
        <v>45019784.850000001</v>
      </c>
      <c r="I31" s="67">
        <v>0</v>
      </c>
      <c r="J31" s="68">
        <f>ROUND(H31*0.8,2)+0.01</f>
        <v>36015827.890000001</v>
      </c>
      <c r="K31" s="68">
        <f t="shared" si="1"/>
        <v>9003956.9600000009</v>
      </c>
      <c r="L31" s="26"/>
      <c r="M31" s="26"/>
    </row>
    <row r="32" spans="1:86" s="27" customFormat="1" x14ac:dyDescent="0.2">
      <c r="A32" s="74" t="s">
        <v>57</v>
      </c>
      <c r="B32" s="75" t="s">
        <v>58</v>
      </c>
      <c r="C32" s="76" t="s">
        <v>59</v>
      </c>
      <c r="D32" s="76" t="s">
        <v>59</v>
      </c>
      <c r="E32" s="77" t="s">
        <v>60</v>
      </c>
      <c r="F32" s="78">
        <v>270</v>
      </c>
      <c r="G32" s="79" t="s">
        <v>61</v>
      </c>
      <c r="H32" s="66">
        <v>321898807.95999998</v>
      </c>
      <c r="I32" s="67">
        <v>0</v>
      </c>
      <c r="J32" s="68">
        <f>ROUND(H32*0.8,2)-0.01</f>
        <v>257519046.36000001</v>
      </c>
      <c r="K32" s="68">
        <f t="shared" si="1"/>
        <v>64379761.599999964</v>
      </c>
    </row>
    <row r="33" spans="1:257" s="28" customFormat="1" ht="28.55" x14ac:dyDescent="0.25">
      <c r="A33" s="69" t="s">
        <v>62</v>
      </c>
      <c r="B33" s="70" t="s">
        <v>63</v>
      </c>
      <c r="C33" s="80" t="s">
        <v>64</v>
      </c>
      <c r="D33" s="80" t="s">
        <v>65</v>
      </c>
      <c r="E33" s="71" t="s">
        <v>28</v>
      </c>
      <c r="F33" s="72"/>
      <c r="G33" s="73" t="s">
        <v>29</v>
      </c>
      <c r="H33" s="66">
        <v>60442689.399999999</v>
      </c>
      <c r="I33" s="67">
        <v>0</v>
      </c>
      <c r="J33" s="68">
        <f t="shared" si="0"/>
        <v>48354151.520000003</v>
      </c>
      <c r="K33" s="68">
        <f t="shared" si="1"/>
        <v>12088537.879999995</v>
      </c>
      <c r="L33" s="26"/>
      <c r="M33" s="26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</row>
    <row r="34" spans="1:257" ht="28.55" x14ac:dyDescent="0.25">
      <c r="A34" s="74" t="s">
        <v>66</v>
      </c>
      <c r="B34" s="75" t="s">
        <v>67</v>
      </c>
      <c r="C34" s="76" t="s">
        <v>68</v>
      </c>
      <c r="D34" s="76" t="s">
        <v>69</v>
      </c>
      <c r="E34" s="77" t="s">
        <v>70</v>
      </c>
      <c r="F34" s="79">
        <v>0.23</v>
      </c>
      <c r="G34" s="78" t="s">
        <v>29</v>
      </c>
      <c r="H34" s="66">
        <f>31250000-5000000-14250000-6000000</f>
        <v>6000000</v>
      </c>
      <c r="I34" s="67">
        <v>0</v>
      </c>
      <c r="J34" s="68">
        <f t="shared" si="0"/>
        <v>4800000</v>
      </c>
      <c r="K34" s="68">
        <f t="shared" si="1"/>
        <v>1200000</v>
      </c>
      <c r="L34" s="21"/>
      <c r="M34" s="2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</row>
    <row r="35" spans="1:257" s="29" customFormat="1" ht="27.8" customHeight="1" x14ac:dyDescent="0.2">
      <c r="A35" s="136" t="s">
        <v>71</v>
      </c>
      <c r="B35" s="137"/>
      <c r="C35" s="138"/>
      <c r="D35" s="138"/>
      <c r="E35" s="138"/>
      <c r="F35" s="138"/>
      <c r="G35" s="138"/>
      <c r="H35" s="31">
        <f>SUM(H36:H39)</f>
        <v>931255875</v>
      </c>
      <c r="I35" s="31">
        <f>SUM(I36:I39)</f>
        <v>0</v>
      </c>
      <c r="J35" s="31">
        <f>SUM(J36:J39)</f>
        <v>745004700</v>
      </c>
      <c r="K35" s="55">
        <f>SUM(K36:K39)</f>
        <v>186251174.99999997</v>
      </c>
    </row>
    <row r="36" spans="1:257" s="29" customFormat="1" ht="14.3" customHeight="1" x14ac:dyDescent="0.2">
      <c r="A36" s="140" t="s">
        <v>72</v>
      </c>
      <c r="B36" s="141"/>
      <c r="C36" s="142" t="s">
        <v>73</v>
      </c>
      <c r="D36" s="142"/>
      <c r="E36" s="142"/>
      <c r="F36" s="32">
        <f>F24++F33</f>
        <v>3</v>
      </c>
      <c r="G36" s="32" t="s">
        <v>29</v>
      </c>
      <c r="H36" s="31">
        <f>H24+H33</f>
        <v>359358488.89999998</v>
      </c>
      <c r="I36" s="31">
        <v>0</v>
      </c>
      <c r="J36" s="31">
        <f>J24+J33</f>
        <v>287486791.12</v>
      </c>
      <c r="K36" s="55">
        <f>K24+K33</f>
        <v>71871697.780000001</v>
      </c>
    </row>
    <row r="37" spans="1:257" s="29" customFormat="1" ht="14.3" customHeight="1" x14ac:dyDescent="0.2">
      <c r="A37" s="140"/>
      <c r="B37" s="141"/>
      <c r="C37" s="142" t="s">
        <v>34</v>
      </c>
      <c r="D37" s="142"/>
      <c r="E37" s="142"/>
      <c r="F37" s="32">
        <f>F25+F26+F27+F28+F29+F30+F31</f>
        <v>6.4730000000000008</v>
      </c>
      <c r="G37" s="32" t="s">
        <v>29</v>
      </c>
      <c r="H37" s="31">
        <f>SUM(H25:H31)</f>
        <v>243998578.14000002</v>
      </c>
      <c r="I37" s="31">
        <f>SUM(I25:I31)</f>
        <v>0</v>
      </c>
      <c r="J37" s="31">
        <f>SUM(J25:J31)</f>
        <v>195198862.51999998</v>
      </c>
      <c r="K37" s="55">
        <f>SUM(K25:K31)</f>
        <v>48799715.620000005</v>
      </c>
    </row>
    <row r="38" spans="1:257" s="29" customFormat="1" ht="14.3" customHeight="1" x14ac:dyDescent="0.2">
      <c r="A38" s="140"/>
      <c r="B38" s="141"/>
      <c r="C38" s="142" t="s">
        <v>70</v>
      </c>
      <c r="D38" s="142"/>
      <c r="E38" s="142"/>
      <c r="F38" s="32">
        <f>F34</f>
        <v>0.23</v>
      </c>
      <c r="G38" s="32" t="s">
        <v>29</v>
      </c>
      <c r="H38" s="31">
        <f>H34</f>
        <v>6000000</v>
      </c>
      <c r="I38" s="31">
        <v>0</v>
      </c>
      <c r="J38" s="31">
        <f>J34</f>
        <v>4800000</v>
      </c>
      <c r="K38" s="55">
        <f>K34</f>
        <v>1200000</v>
      </c>
    </row>
    <row r="39" spans="1:257" s="29" customFormat="1" ht="14.3" customHeight="1" x14ac:dyDescent="0.2">
      <c r="A39" s="140"/>
      <c r="B39" s="141"/>
      <c r="C39" s="137" t="s">
        <v>60</v>
      </c>
      <c r="D39" s="137"/>
      <c r="E39" s="137"/>
      <c r="F39" s="33">
        <f>F32</f>
        <v>270</v>
      </c>
      <c r="G39" s="30" t="s">
        <v>61</v>
      </c>
      <c r="H39" s="31">
        <f>H32</f>
        <v>321898807.95999998</v>
      </c>
      <c r="I39" s="31">
        <v>0</v>
      </c>
      <c r="J39" s="31">
        <f>J32</f>
        <v>257519046.36000001</v>
      </c>
      <c r="K39" s="55">
        <f>K32</f>
        <v>64379761.599999964</v>
      </c>
    </row>
    <row r="40" spans="1:257" x14ac:dyDescent="0.25">
      <c r="A40" s="143" t="s">
        <v>74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5"/>
      <c r="L40" s="34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</row>
    <row r="41" spans="1:257" s="95" customFormat="1" ht="28.55" x14ac:dyDescent="0.25">
      <c r="A41" s="89" t="s">
        <v>24</v>
      </c>
      <c r="B41" s="90" t="s">
        <v>127</v>
      </c>
      <c r="C41" s="90" t="s">
        <v>114</v>
      </c>
      <c r="D41" s="91" t="s">
        <v>75</v>
      </c>
      <c r="E41" s="92" t="s">
        <v>76</v>
      </c>
      <c r="F41" s="124">
        <v>0.48399999999999999</v>
      </c>
      <c r="G41" s="124" t="s">
        <v>29</v>
      </c>
      <c r="H41" s="125">
        <v>10279472.35</v>
      </c>
      <c r="I41" s="116">
        <v>0</v>
      </c>
      <c r="J41" s="117">
        <f>H41*91%</f>
        <v>9354319.8385000005</v>
      </c>
      <c r="K41" s="118">
        <f>H41*9%</f>
        <v>925152.51149999991</v>
      </c>
      <c r="L41" s="93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</row>
    <row r="42" spans="1:257" s="95" customFormat="1" ht="28.55" x14ac:dyDescent="0.25">
      <c r="A42" s="96" t="s">
        <v>30</v>
      </c>
      <c r="B42" s="90" t="s">
        <v>116</v>
      </c>
      <c r="C42" s="90" t="s">
        <v>115</v>
      </c>
      <c r="D42" s="97" t="s">
        <v>121</v>
      </c>
      <c r="E42" s="92" t="s">
        <v>76</v>
      </c>
      <c r="F42" s="98">
        <v>0.77500000000000002</v>
      </c>
      <c r="G42" s="99" t="s">
        <v>29</v>
      </c>
      <c r="H42" s="100">
        <v>11180732.890000001</v>
      </c>
      <c r="I42" s="121">
        <v>0</v>
      </c>
      <c r="J42" s="117">
        <f t="shared" ref="J42:J47" si="2">H42*91%</f>
        <v>10174466.929900002</v>
      </c>
      <c r="K42" s="118">
        <f t="shared" ref="K42:K47" si="3">H42*9%</f>
        <v>1006265.9601</v>
      </c>
      <c r="L42" s="93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</row>
    <row r="43" spans="1:257" s="95" customFormat="1" ht="28.55" x14ac:dyDescent="0.25">
      <c r="A43" s="89" t="s">
        <v>35</v>
      </c>
      <c r="B43" s="90" t="s">
        <v>118</v>
      </c>
      <c r="C43" s="90" t="s">
        <v>77</v>
      </c>
      <c r="D43" s="101" t="s">
        <v>78</v>
      </c>
      <c r="E43" s="102" t="s">
        <v>34</v>
      </c>
      <c r="F43" s="103">
        <v>1.3160000000000001</v>
      </c>
      <c r="G43" s="104" t="s">
        <v>29</v>
      </c>
      <c r="H43" s="105">
        <v>1295361.1100000001</v>
      </c>
      <c r="I43" s="20">
        <v>0</v>
      </c>
      <c r="J43" s="117">
        <f t="shared" si="2"/>
        <v>1178778.6101000002</v>
      </c>
      <c r="K43" s="118">
        <f t="shared" si="3"/>
        <v>116582.49990000001</v>
      </c>
      <c r="L43" s="93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</row>
    <row r="44" spans="1:257" s="88" customFormat="1" ht="28.55" x14ac:dyDescent="0.25">
      <c r="A44" s="96" t="s">
        <v>39</v>
      </c>
      <c r="B44" s="106" t="s">
        <v>119</v>
      </c>
      <c r="C44" s="106" t="s">
        <v>79</v>
      </c>
      <c r="D44" s="101" t="s">
        <v>122</v>
      </c>
      <c r="E44" s="102" t="s">
        <v>34</v>
      </c>
      <c r="F44" s="103">
        <v>0.45800000000000002</v>
      </c>
      <c r="G44" s="104" t="s">
        <v>80</v>
      </c>
      <c r="H44" s="105">
        <v>6777102.2699999996</v>
      </c>
      <c r="I44" s="20">
        <v>0</v>
      </c>
      <c r="J44" s="117">
        <f t="shared" si="2"/>
        <v>6167163.0657000002</v>
      </c>
      <c r="K44" s="118">
        <f t="shared" si="3"/>
        <v>609939.20429999998</v>
      </c>
      <c r="L44" s="107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87"/>
      <c r="HT44" s="87"/>
      <c r="HU44" s="87"/>
      <c r="HV44" s="87"/>
      <c r="HW44" s="87"/>
      <c r="HX44" s="87"/>
      <c r="HY44" s="87"/>
      <c r="HZ44" s="87"/>
      <c r="IA44" s="87"/>
      <c r="IB44" s="87"/>
      <c r="IC44" s="87"/>
      <c r="ID44" s="87"/>
      <c r="IE44" s="87"/>
      <c r="IF44" s="87"/>
      <c r="IG44" s="87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  <c r="IW44" s="87"/>
    </row>
    <row r="45" spans="1:257" s="88" customFormat="1" ht="28.55" x14ac:dyDescent="0.25">
      <c r="A45" s="96" t="s">
        <v>43</v>
      </c>
      <c r="B45" s="106" t="s">
        <v>117</v>
      </c>
      <c r="C45" s="106" t="s">
        <v>126</v>
      </c>
      <c r="D45" s="101" t="s">
        <v>123</v>
      </c>
      <c r="E45" s="102" t="s">
        <v>81</v>
      </c>
      <c r="F45" s="103">
        <v>0.32</v>
      </c>
      <c r="G45" s="104" t="s">
        <v>80</v>
      </c>
      <c r="H45" s="105">
        <v>4844218.3499999996</v>
      </c>
      <c r="I45" s="20">
        <v>0</v>
      </c>
      <c r="J45" s="117">
        <f t="shared" si="2"/>
        <v>4408238.6984999999</v>
      </c>
      <c r="K45" s="118">
        <f t="shared" si="3"/>
        <v>435979.65149999998</v>
      </c>
      <c r="L45" s="107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87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87"/>
      <c r="EW45" s="87"/>
      <c r="EX45" s="87"/>
      <c r="EY45" s="87"/>
      <c r="EZ45" s="87"/>
      <c r="FA45" s="87"/>
      <c r="FB45" s="87"/>
      <c r="FC45" s="87"/>
      <c r="FD45" s="87"/>
      <c r="FE45" s="87"/>
      <c r="FF45" s="87"/>
      <c r="FG45" s="87"/>
      <c r="FH45" s="87"/>
      <c r="FI45" s="87"/>
      <c r="FJ45" s="87"/>
      <c r="FK45" s="87"/>
      <c r="FL45" s="87"/>
      <c r="FM45" s="87"/>
      <c r="FN45" s="87"/>
      <c r="FO45" s="87"/>
      <c r="FP45" s="87"/>
      <c r="FQ45" s="87"/>
      <c r="FR45" s="87"/>
      <c r="FS45" s="87"/>
      <c r="FT45" s="87"/>
      <c r="FU45" s="87"/>
      <c r="FV45" s="87"/>
      <c r="FW45" s="87"/>
      <c r="FX45" s="87"/>
      <c r="FY45" s="87"/>
      <c r="FZ45" s="87"/>
      <c r="GA45" s="87"/>
      <c r="GB45" s="87"/>
      <c r="GC45" s="87"/>
      <c r="GD45" s="87"/>
      <c r="GE45" s="87"/>
      <c r="GF45" s="87"/>
      <c r="GG45" s="87"/>
      <c r="GH45" s="87"/>
      <c r="GI45" s="87"/>
      <c r="GJ45" s="87"/>
      <c r="GK45" s="87"/>
      <c r="GL45" s="87"/>
      <c r="GM45" s="87"/>
      <c r="GN45" s="87"/>
      <c r="GO45" s="87"/>
      <c r="GP45" s="87"/>
      <c r="GQ45" s="87"/>
      <c r="GR45" s="87"/>
      <c r="GS45" s="87"/>
      <c r="GT45" s="87"/>
      <c r="GU45" s="87"/>
      <c r="GV45" s="87"/>
      <c r="GW45" s="87"/>
      <c r="GX45" s="87"/>
      <c r="GY45" s="87"/>
      <c r="GZ45" s="87"/>
      <c r="HA45" s="87"/>
      <c r="HB45" s="87"/>
      <c r="HC45" s="87"/>
      <c r="HD45" s="87"/>
      <c r="HE45" s="87"/>
      <c r="HF45" s="87"/>
      <c r="HG45" s="87"/>
      <c r="HH45" s="87"/>
      <c r="HI45" s="87"/>
      <c r="HJ45" s="87"/>
      <c r="HK45" s="87"/>
      <c r="HL45" s="87"/>
      <c r="HM45" s="87"/>
      <c r="HN45" s="87"/>
      <c r="HO45" s="87"/>
      <c r="HP45" s="87"/>
      <c r="HQ45" s="87"/>
      <c r="HR45" s="87"/>
      <c r="HS45" s="87"/>
      <c r="HT45" s="87"/>
      <c r="HU45" s="87"/>
      <c r="HV45" s="87"/>
      <c r="HW45" s="87"/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  <c r="II45" s="87"/>
      <c r="IJ45" s="87"/>
      <c r="IK45" s="87"/>
      <c r="IL45" s="87"/>
      <c r="IM45" s="87"/>
      <c r="IN45" s="87"/>
      <c r="IO45" s="87"/>
      <c r="IP45" s="87"/>
      <c r="IQ45" s="87"/>
      <c r="IR45" s="87"/>
      <c r="IS45" s="87"/>
      <c r="IT45" s="87"/>
      <c r="IU45" s="87"/>
      <c r="IV45" s="87"/>
      <c r="IW45" s="87"/>
    </row>
    <row r="46" spans="1:257" s="88" customFormat="1" ht="28.55" x14ac:dyDescent="0.25">
      <c r="A46" s="96" t="s">
        <v>46</v>
      </c>
      <c r="B46" s="90" t="s">
        <v>120</v>
      </c>
      <c r="C46" s="90" t="s">
        <v>82</v>
      </c>
      <c r="D46" s="97" t="s">
        <v>124</v>
      </c>
      <c r="E46" s="92" t="s">
        <v>76</v>
      </c>
      <c r="F46" s="119">
        <v>1.5609999999999999</v>
      </c>
      <c r="G46" s="120" t="s">
        <v>29</v>
      </c>
      <c r="H46" s="122">
        <v>86046786.930000007</v>
      </c>
      <c r="I46" s="121">
        <v>0</v>
      </c>
      <c r="J46" s="117">
        <f t="shared" si="2"/>
        <v>78302576.106300011</v>
      </c>
      <c r="K46" s="118">
        <f t="shared" si="3"/>
        <v>7744210.8237000005</v>
      </c>
      <c r="L46" s="107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7"/>
      <c r="FH46" s="87"/>
      <c r="FI46" s="87"/>
      <c r="FJ46" s="87"/>
      <c r="FK46" s="87"/>
      <c r="FL46" s="87"/>
      <c r="FM46" s="87"/>
      <c r="FN46" s="87"/>
      <c r="FO46" s="87"/>
      <c r="FP46" s="87"/>
      <c r="FQ46" s="87"/>
      <c r="FR46" s="87"/>
      <c r="FS46" s="87"/>
      <c r="FT46" s="87"/>
      <c r="FU46" s="87"/>
      <c r="FV46" s="87"/>
      <c r="FW46" s="87"/>
      <c r="FX46" s="87"/>
      <c r="FY46" s="87"/>
      <c r="FZ46" s="87"/>
      <c r="GA46" s="87"/>
      <c r="GB46" s="87"/>
      <c r="GC46" s="87"/>
      <c r="GD46" s="87"/>
      <c r="GE46" s="87"/>
      <c r="GF46" s="87"/>
      <c r="GG46" s="87"/>
      <c r="GH46" s="87"/>
      <c r="GI46" s="87"/>
      <c r="GJ46" s="87"/>
      <c r="GK46" s="87"/>
      <c r="GL46" s="87"/>
      <c r="GM46" s="87"/>
      <c r="GN46" s="87"/>
      <c r="GO46" s="87"/>
      <c r="GP46" s="87"/>
      <c r="GQ46" s="87"/>
      <c r="GR46" s="87"/>
      <c r="GS46" s="87"/>
      <c r="GT46" s="87"/>
      <c r="GU46" s="87"/>
      <c r="GV46" s="87"/>
      <c r="GW46" s="87"/>
      <c r="GX46" s="87"/>
      <c r="GY46" s="87"/>
      <c r="GZ46" s="87"/>
      <c r="HA46" s="87"/>
      <c r="HB46" s="87"/>
      <c r="HC46" s="87"/>
      <c r="HD46" s="87"/>
      <c r="HE46" s="87"/>
      <c r="HF46" s="87"/>
      <c r="HG46" s="87"/>
      <c r="HH46" s="87"/>
      <c r="HI46" s="87"/>
      <c r="HJ46" s="87"/>
      <c r="HK46" s="87"/>
      <c r="HL46" s="87"/>
      <c r="HM46" s="87"/>
      <c r="HN46" s="87"/>
      <c r="HO46" s="87"/>
      <c r="HP46" s="87"/>
      <c r="HQ46" s="87"/>
      <c r="HR46" s="87"/>
      <c r="HS46" s="87"/>
      <c r="HT46" s="87"/>
      <c r="HU46" s="87"/>
      <c r="HV46" s="87"/>
      <c r="HW46" s="87"/>
      <c r="HX46" s="87"/>
      <c r="HY46" s="87"/>
      <c r="HZ46" s="87"/>
      <c r="IA46" s="87"/>
      <c r="IB46" s="87"/>
      <c r="IC46" s="87"/>
      <c r="ID46" s="87"/>
      <c r="IE46" s="87"/>
      <c r="IF46" s="87"/>
      <c r="IG46" s="87"/>
      <c r="IH46" s="87"/>
      <c r="II46" s="87"/>
      <c r="IJ46" s="87"/>
      <c r="IK46" s="87"/>
      <c r="IL46" s="87"/>
      <c r="IM46" s="87"/>
      <c r="IN46" s="87"/>
      <c r="IO46" s="87"/>
      <c r="IP46" s="87"/>
      <c r="IQ46" s="87"/>
      <c r="IR46" s="87"/>
      <c r="IS46" s="87"/>
      <c r="IT46" s="87"/>
      <c r="IU46" s="87"/>
      <c r="IV46" s="87"/>
      <c r="IW46" s="87"/>
    </row>
    <row r="47" spans="1:257" s="95" customFormat="1" ht="42.8" x14ac:dyDescent="0.25">
      <c r="A47" s="96" t="s">
        <v>50</v>
      </c>
      <c r="B47" s="90" t="s">
        <v>83</v>
      </c>
      <c r="C47" s="146" t="s">
        <v>84</v>
      </c>
      <c r="D47" s="146"/>
      <c r="E47" s="109" t="s">
        <v>85</v>
      </c>
      <c r="F47" s="123">
        <v>2</v>
      </c>
      <c r="G47" s="120" t="s">
        <v>86</v>
      </c>
      <c r="H47" s="121">
        <v>17575000</v>
      </c>
      <c r="I47" s="121">
        <v>0</v>
      </c>
      <c r="J47" s="117">
        <f t="shared" si="2"/>
        <v>15993250</v>
      </c>
      <c r="K47" s="118">
        <f t="shared" si="3"/>
        <v>1581750</v>
      </c>
      <c r="L47" s="93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</row>
    <row r="48" spans="1:257" s="112" customFormat="1" ht="31.2" customHeight="1" x14ac:dyDescent="0.2">
      <c r="A48" s="147" t="s">
        <v>125</v>
      </c>
      <c r="B48" s="148"/>
      <c r="C48" s="149"/>
      <c r="D48" s="149"/>
      <c r="E48" s="149"/>
      <c r="F48" s="149"/>
      <c r="G48" s="149"/>
      <c r="H48" s="110">
        <f>SUM(H49:H50)</f>
        <v>137998673.90000001</v>
      </c>
      <c r="I48" s="110">
        <f>SUM(I49:I50)</f>
        <v>0</v>
      </c>
      <c r="J48" s="110">
        <f>SUM(J49:J50)</f>
        <v>125578793.24900001</v>
      </c>
      <c r="K48" s="111">
        <f>SUM(K49:K50)</f>
        <v>12419880.651000001</v>
      </c>
    </row>
    <row r="49" spans="1:257" s="112" customFormat="1" ht="14.3" customHeight="1" x14ac:dyDescent="0.2">
      <c r="A49" s="147" t="s">
        <v>87</v>
      </c>
      <c r="B49" s="148"/>
      <c r="C49" s="150" t="s">
        <v>34</v>
      </c>
      <c r="D49" s="150"/>
      <c r="E49" s="150"/>
      <c r="F49" s="113">
        <f>SUM(F41:F46)</f>
        <v>4.9139999999999997</v>
      </c>
      <c r="G49" s="113" t="s">
        <v>29</v>
      </c>
      <c r="H49" s="110">
        <f>SUM(H41:H46)</f>
        <v>120423673.90000001</v>
      </c>
      <c r="I49" s="110">
        <f>SUM(I41:I46)</f>
        <v>0</v>
      </c>
      <c r="J49" s="110">
        <f>SUM(J41:J46)</f>
        <v>109585543.24900001</v>
      </c>
      <c r="K49" s="111">
        <f>SUM(K41:K46)</f>
        <v>10838130.651000001</v>
      </c>
    </row>
    <row r="50" spans="1:257" s="112" customFormat="1" ht="14.3" customHeight="1" x14ac:dyDescent="0.2">
      <c r="A50" s="147"/>
      <c r="B50" s="148"/>
      <c r="C50" s="148" t="s">
        <v>88</v>
      </c>
      <c r="D50" s="148"/>
      <c r="E50" s="148"/>
      <c r="F50" s="114">
        <v>2</v>
      </c>
      <c r="G50" s="115" t="s">
        <v>86</v>
      </c>
      <c r="H50" s="110">
        <f>H47</f>
        <v>17575000</v>
      </c>
      <c r="I50" s="110">
        <f>I47</f>
        <v>0</v>
      </c>
      <c r="J50" s="110">
        <f>J47</f>
        <v>15993250</v>
      </c>
      <c r="K50" s="111">
        <f>K47</f>
        <v>1581750</v>
      </c>
    </row>
    <row r="51" spans="1:257" ht="15" customHeight="1" x14ac:dyDescent="0.25">
      <c r="A51" s="133" t="s">
        <v>89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5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</row>
    <row r="52" spans="1:257" s="88" customFormat="1" ht="28.55" x14ac:dyDescent="0.25">
      <c r="A52" s="81" t="s">
        <v>24</v>
      </c>
      <c r="B52" s="82" t="s">
        <v>110</v>
      </c>
      <c r="C52" s="83" t="s">
        <v>90</v>
      </c>
      <c r="D52" s="83" t="s">
        <v>91</v>
      </c>
      <c r="E52" s="84" t="s">
        <v>34</v>
      </c>
      <c r="F52" s="119">
        <v>0.15</v>
      </c>
      <c r="G52" s="119" t="s">
        <v>29</v>
      </c>
      <c r="H52" s="119">
        <f>SUM(I52:K52)</f>
        <v>532767.11</v>
      </c>
      <c r="I52" s="119">
        <v>0</v>
      </c>
      <c r="J52" s="119">
        <v>490145.74</v>
      </c>
      <c r="K52" s="119">
        <v>42621.37</v>
      </c>
      <c r="L52" s="85"/>
      <c r="M52" s="85"/>
      <c r="N52" s="86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/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87"/>
      <c r="FY52" s="87"/>
      <c r="FZ52" s="87"/>
      <c r="GA52" s="87"/>
      <c r="GB52" s="87"/>
      <c r="GC52" s="87"/>
      <c r="GD52" s="87"/>
      <c r="GE52" s="87"/>
      <c r="GF52" s="87"/>
      <c r="GG52" s="87"/>
      <c r="GH52" s="87"/>
      <c r="GI52" s="87"/>
      <c r="GJ52" s="87"/>
      <c r="GK52" s="87"/>
      <c r="GL52" s="87"/>
      <c r="GM52" s="87"/>
      <c r="GN52" s="87"/>
      <c r="GO52" s="87"/>
      <c r="GP52" s="87"/>
      <c r="GQ52" s="87"/>
      <c r="GR52" s="87"/>
      <c r="GS52" s="87"/>
      <c r="GT52" s="87"/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/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/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/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</row>
    <row r="53" spans="1:257" s="88" customFormat="1" ht="28.55" x14ac:dyDescent="0.25">
      <c r="A53" s="81" t="s">
        <v>30</v>
      </c>
      <c r="B53" s="82" t="s">
        <v>111</v>
      </c>
      <c r="C53" s="83" t="s">
        <v>92</v>
      </c>
      <c r="D53" s="83" t="s">
        <v>93</v>
      </c>
      <c r="E53" s="84" t="s">
        <v>34</v>
      </c>
      <c r="F53" s="119">
        <v>2.36</v>
      </c>
      <c r="G53" s="119" t="s">
        <v>29</v>
      </c>
      <c r="H53" s="119">
        <f>SUM(J53:K53)</f>
        <v>17910343.800000001</v>
      </c>
      <c r="I53" s="119">
        <v>0</v>
      </c>
      <c r="J53" s="119">
        <v>16477516.300000001</v>
      </c>
      <c r="K53" s="119">
        <v>1432827.5</v>
      </c>
      <c r="L53" s="85"/>
      <c r="M53" s="85"/>
      <c r="N53" s="86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7"/>
      <c r="HK53" s="87"/>
      <c r="HL53" s="87"/>
      <c r="HM53" s="87"/>
      <c r="HN53" s="87"/>
      <c r="HO53" s="87"/>
      <c r="HP53" s="87"/>
      <c r="HQ53" s="87"/>
      <c r="HR53" s="87"/>
      <c r="HS53" s="87"/>
      <c r="HT53" s="87"/>
      <c r="HU53" s="87"/>
      <c r="HV53" s="87"/>
      <c r="HW53" s="87"/>
      <c r="HX53" s="87"/>
      <c r="HY53" s="87"/>
      <c r="HZ53" s="87"/>
      <c r="IA53" s="87"/>
      <c r="IB53" s="87"/>
      <c r="IC53" s="87"/>
      <c r="ID53" s="87"/>
      <c r="IE53" s="87"/>
      <c r="IF53" s="87"/>
      <c r="IG53" s="87"/>
      <c r="IH53" s="87"/>
      <c r="II53" s="87"/>
      <c r="IJ53" s="87"/>
      <c r="IK53" s="87"/>
      <c r="IL53" s="87"/>
      <c r="IM53" s="87"/>
      <c r="IN53" s="87"/>
      <c r="IO53" s="87"/>
      <c r="IP53" s="87"/>
      <c r="IQ53" s="87"/>
      <c r="IR53" s="87"/>
      <c r="IS53" s="87"/>
      <c r="IT53" s="87"/>
      <c r="IU53" s="87"/>
      <c r="IV53" s="87"/>
      <c r="IW53" s="87"/>
    </row>
    <row r="54" spans="1:257" s="88" customFormat="1" ht="28.55" x14ac:dyDescent="0.25">
      <c r="A54" s="81" t="s">
        <v>35</v>
      </c>
      <c r="B54" s="82" t="s">
        <v>112</v>
      </c>
      <c r="C54" s="83" t="s">
        <v>92</v>
      </c>
      <c r="D54" s="83" t="s">
        <v>94</v>
      </c>
      <c r="E54" s="84" t="s">
        <v>34</v>
      </c>
      <c r="F54" s="119">
        <v>2.7709999999999999</v>
      </c>
      <c r="G54" s="119" t="s">
        <v>29</v>
      </c>
      <c r="H54" s="119">
        <f>SUM(J54:K54)</f>
        <v>20386513.43</v>
      </c>
      <c r="I54" s="119">
        <v>0</v>
      </c>
      <c r="J54" s="119">
        <v>18755592.359999999</v>
      </c>
      <c r="K54" s="119">
        <v>1630921.07</v>
      </c>
      <c r="L54" s="85"/>
      <c r="M54" s="85"/>
      <c r="N54" s="86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7"/>
      <c r="HK54" s="87"/>
      <c r="HL54" s="87"/>
      <c r="HM54" s="87"/>
      <c r="HN54" s="87"/>
      <c r="HO54" s="87"/>
      <c r="HP54" s="87"/>
      <c r="HQ54" s="87"/>
      <c r="HR54" s="87"/>
      <c r="HS54" s="87"/>
      <c r="HT54" s="87"/>
      <c r="HU54" s="87"/>
      <c r="HV54" s="87"/>
      <c r="HW54" s="87"/>
      <c r="HX54" s="87"/>
      <c r="HY54" s="87"/>
      <c r="HZ54" s="87"/>
      <c r="IA54" s="87"/>
      <c r="IB54" s="87"/>
      <c r="IC54" s="87"/>
      <c r="ID54" s="87"/>
      <c r="IE54" s="87"/>
      <c r="IF54" s="87"/>
      <c r="IG54" s="87"/>
      <c r="IH54" s="87"/>
      <c r="II54" s="87"/>
      <c r="IJ54" s="87"/>
      <c r="IK54" s="87"/>
      <c r="IL54" s="87"/>
      <c r="IM54" s="87"/>
      <c r="IN54" s="87"/>
      <c r="IO54" s="87"/>
      <c r="IP54" s="87"/>
      <c r="IQ54" s="87"/>
      <c r="IR54" s="87"/>
      <c r="IS54" s="87"/>
      <c r="IT54" s="87"/>
      <c r="IU54" s="87"/>
      <c r="IV54" s="87"/>
      <c r="IW54" s="87"/>
    </row>
    <row r="55" spans="1:257" s="88" customFormat="1" ht="28.55" x14ac:dyDescent="0.25">
      <c r="A55" s="81" t="s">
        <v>39</v>
      </c>
      <c r="B55" s="82" t="s">
        <v>113</v>
      </c>
      <c r="C55" s="83" t="s">
        <v>92</v>
      </c>
      <c r="D55" s="83" t="s">
        <v>95</v>
      </c>
      <c r="E55" s="84" t="s">
        <v>73</v>
      </c>
      <c r="F55" s="119">
        <v>1.6</v>
      </c>
      <c r="G55" s="119" t="s">
        <v>29</v>
      </c>
      <c r="H55" s="119">
        <f>SUM(J55:K55)</f>
        <v>75541252.549999997</v>
      </c>
      <c r="I55" s="119">
        <v>0</v>
      </c>
      <c r="J55" s="119">
        <v>69497952.349999994</v>
      </c>
      <c r="K55" s="119">
        <v>6043300.2000000002</v>
      </c>
      <c r="L55" s="85"/>
      <c r="M55" s="85"/>
      <c r="N55" s="86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  <c r="IV55" s="87"/>
      <c r="IW55" s="87"/>
    </row>
    <row r="56" spans="1:257" ht="33" customHeight="1" x14ac:dyDescent="0.25">
      <c r="A56" s="136" t="s">
        <v>96</v>
      </c>
      <c r="B56" s="137"/>
      <c r="C56" s="138"/>
      <c r="D56" s="138"/>
      <c r="E56" s="138"/>
      <c r="F56" s="138"/>
      <c r="G56" s="138"/>
      <c r="H56" s="31">
        <f>H57+H58</f>
        <v>114370876.89</v>
      </c>
      <c r="I56" s="31">
        <f>I57+I58</f>
        <v>0</v>
      </c>
      <c r="J56" s="31">
        <f>J57+J58</f>
        <v>105221206.75</v>
      </c>
      <c r="K56" s="55">
        <f>K57+K58</f>
        <v>9149670.1400000006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</row>
    <row r="57" spans="1:257" s="29" customFormat="1" ht="13.55" x14ac:dyDescent="0.2">
      <c r="A57" s="136" t="s">
        <v>97</v>
      </c>
      <c r="B57" s="137"/>
      <c r="C57" s="142" t="s">
        <v>34</v>
      </c>
      <c r="D57" s="142"/>
      <c r="E57" s="142"/>
      <c r="F57" s="32">
        <f>F52+F53+F54</f>
        <v>5.2809999999999997</v>
      </c>
      <c r="G57" s="32" t="s">
        <v>29</v>
      </c>
      <c r="H57" s="31">
        <f>SUM(H52:H54)</f>
        <v>38829624.340000004</v>
      </c>
      <c r="I57" s="31">
        <f>SUM(I52:I54)</f>
        <v>0</v>
      </c>
      <c r="J57" s="31">
        <f>SUM(J52:J54)</f>
        <v>35723254.399999999</v>
      </c>
      <c r="K57" s="55">
        <f>SUM(K52:K54)</f>
        <v>3106369.9400000004</v>
      </c>
    </row>
    <row r="58" spans="1:257" s="29" customFormat="1" ht="13.55" x14ac:dyDescent="0.2">
      <c r="A58" s="136"/>
      <c r="B58" s="137"/>
      <c r="C58" s="151" t="s">
        <v>73</v>
      </c>
      <c r="D58" s="151"/>
      <c r="E58" s="151"/>
      <c r="F58" s="32">
        <f>F55</f>
        <v>1.6</v>
      </c>
      <c r="G58" s="32" t="s">
        <v>29</v>
      </c>
      <c r="H58" s="31">
        <f>H55</f>
        <v>75541252.549999997</v>
      </c>
      <c r="I58" s="31">
        <f>I55</f>
        <v>0</v>
      </c>
      <c r="J58" s="31">
        <f>J55</f>
        <v>69497952.349999994</v>
      </c>
      <c r="K58" s="55">
        <f>K55</f>
        <v>6043300.2000000002</v>
      </c>
    </row>
    <row r="59" spans="1:257" ht="15" customHeight="1" x14ac:dyDescent="0.25">
      <c r="A59" s="133" t="s">
        <v>98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5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</row>
    <row r="60" spans="1:257" ht="42.8" x14ac:dyDescent="0.25">
      <c r="A60" s="53" t="s">
        <v>24</v>
      </c>
      <c r="B60" s="36" t="s">
        <v>99</v>
      </c>
      <c r="C60" s="19" t="s">
        <v>100</v>
      </c>
      <c r="D60" s="19" t="s">
        <v>101</v>
      </c>
      <c r="E60" s="14" t="s">
        <v>34</v>
      </c>
      <c r="F60" s="19">
        <v>5.4189999999999996</v>
      </c>
      <c r="G60" s="19" t="s">
        <v>29</v>
      </c>
      <c r="H60" s="20">
        <v>24655804.309999999</v>
      </c>
      <c r="I60" s="20">
        <v>0</v>
      </c>
      <c r="J60" s="20">
        <v>22929898.010000002</v>
      </c>
      <c r="K60" s="54">
        <v>1725906.3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  <row r="61" spans="1:257" ht="42.8" x14ac:dyDescent="0.25">
      <c r="A61" s="53" t="s">
        <v>30</v>
      </c>
      <c r="B61" s="37" t="s">
        <v>102</v>
      </c>
      <c r="C61" s="19" t="s">
        <v>103</v>
      </c>
      <c r="D61" s="19" t="s">
        <v>104</v>
      </c>
      <c r="E61" s="14" t="s">
        <v>34</v>
      </c>
      <c r="F61" s="19">
        <v>0.48399999999999999</v>
      </c>
      <c r="G61" s="19" t="s">
        <v>29</v>
      </c>
      <c r="H61" s="20">
        <v>7602260.2000000002</v>
      </c>
      <c r="I61" s="20">
        <v>0</v>
      </c>
      <c r="J61" s="20">
        <v>7070101.9900000002</v>
      </c>
      <c r="K61" s="54">
        <v>532158.21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</row>
    <row r="62" spans="1:257" ht="31.55" customHeight="1" x14ac:dyDescent="0.25">
      <c r="A62" s="136" t="s">
        <v>105</v>
      </c>
      <c r="B62" s="137"/>
      <c r="C62" s="138"/>
      <c r="D62" s="138"/>
      <c r="E62" s="138"/>
      <c r="F62" s="138"/>
      <c r="G62" s="138"/>
      <c r="H62" s="31">
        <f>H60+H61</f>
        <v>32258064.509999998</v>
      </c>
      <c r="I62" s="31">
        <f>I60+I61</f>
        <v>0</v>
      </c>
      <c r="J62" s="31">
        <f>J60+J61</f>
        <v>30000000</v>
      </c>
      <c r="K62" s="55">
        <f>K60+K61</f>
        <v>2258064.5099999998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</row>
    <row r="63" spans="1:257" s="38" customFormat="1" ht="31.55" customHeight="1" x14ac:dyDescent="0.25">
      <c r="A63" s="136" t="s">
        <v>106</v>
      </c>
      <c r="B63" s="137"/>
      <c r="C63" s="137" t="s">
        <v>34</v>
      </c>
      <c r="D63" s="137"/>
      <c r="E63" s="137"/>
      <c r="F63" s="32">
        <f>F60+F61</f>
        <v>5.9029999999999996</v>
      </c>
      <c r="G63" s="30" t="s">
        <v>29</v>
      </c>
      <c r="H63" s="31">
        <f>H62</f>
        <v>32258064.509999998</v>
      </c>
      <c r="I63" s="31">
        <f>I62</f>
        <v>0</v>
      </c>
      <c r="J63" s="31">
        <f>J62</f>
        <v>30000000</v>
      </c>
      <c r="K63" s="55">
        <f>K62</f>
        <v>2258064.5099999998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</row>
    <row r="64" spans="1:257" ht="29.95" customHeight="1" x14ac:dyDescent="0.25">
      <c r="A64" s="136" t="s">
        <v>107</v>
      </c>
      <c r="B64" s="137"/>
      <c r="C64" s="138"/>
      <c r="D64" s="138"/>
      <c r="E64" s="138"/>
      <c r="F64" s="138"/>
      <c r="G64" s="138"/>
      <c r="H64" s="31">
        <f>SUM(H65:H69)</f>
        <v>1215883490.3</v>
      </c>
      <c r="I64" s="31">
        <f>SUM(I65:I69)</f>
        <v>0</v>
      </c>
      <c r="J64" s="31">
        <f>SUM(J65:J69)</f>
        <v>1005804699.9990001</v>
      </c>
      <c r="K64" s="55">
        <f>SUM(K65:K69)</f>
        <v>210078790.30099997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</row>
    <row r="65" spans="1:86" ht="15" customHeight="1" x14ac:dyDescent="0.25">
      <c r="A65" s="136" t="s">
        <v>108</v>
      </c>
      <c r="B65" s="137"/>
      <c r="C65" s="137" t="s">
        <v>34</v>
      </c>
      <c r="D65" s="137"/>
      <c r="E65" s="137"/>
      <c r="F65" s="32">
        <f>F63+F57+F49+F37</f>
        <v>22.570999999999998</v>
      </c>
      <c r="G65" s="32" t="s">
        <v>29</v>
      </c>
      <c r="H65" s="31">
        <f>H63+H57+H49+H37</f>
        <v>435509940.88999999</v>
      </c>
      <c r="I65" s="31">
        <f>I63+I57+I49+I37</f>
        <v>0</v>
      </c>
      <c r="J65" s="31">
        <f>J63+J57+J49+J37</f>
        <v>370507660.16900003</v>
      </c>
      <c r="K65" s="55">
        <f>K63+K57+K49+K37</f>
        <v>65002280.721000001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</row>
    <row r="66" spans="1:86" ht="15" customHeight="1" x14ac:dyDescent="0.25">
      <c r="A66" s="136"/>
      <c r="B66" s="137"/>
      <c r="C66" s="137" t="s">
        <v>73</v>
      </c>
      <c r="D66" s="137"/>
      <c r="E66" s="137"/>
      <c r="F66" s="32">
        <f>F36+F58</f>
        <v>4.5999999999999996</v>
      </c>
      <c r="G66" s="32" t="s">
        <v>29</v>
      </c>
      <c r="H66" s="31">
        <f>H36+H58</f>
        <v>434899741.44999999</v>
      </c>
      <c r="I66" s="31">
        <f>I36+I58</f>
        <v>0</v>
      </c>
      <c r="J66" s="31">
        <f>J36+J58</f>
        <v>356984743.47000003</v>
      </c>
      <c r="K66" s="55">
        <f>K36+K58</f>
        <v>77914997.980000004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</row>
    <row r="67" spans="1:86" x14ac:dyDescent="0.25">
      <c r="A67" s="136"/>
      <c r="B67" s="137"/>
      <c r="C67" s="137" t="s">
        <v>60</v>
      </c>
      <c r="D67" s="137"/>
      <c r="E67" s="137"/>
      <c r="F67" s="31">
        <f>F39</f>
        <v>270</v>
      </c>
      <c r="G67" s="30" t="s">
        <v>61</v>
      </c>
      <c r="H67" s="31">
        <f>H39</f>
        <v>321898807.95999998</v>
      </c>
      <c r="I67" s="31">
        <f>I39</f>
        <v>0</v>
      </c>
      <c r="J67" s="31">
        <f>J39</f>
        <v>257519046.36000001</v>
      </c>
      <c r="K67" s="55">
        <f>K39</f>
        <v>64379761.599999964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</row>
    <row r="68" spans="1:86" ht="15" customHeight="1" x14ac:dyDescent="0.25">
      <c r="A68" s="136"/>
      <c r="B68" s="137"/>
      <c r="C68" s="137" t="s">
        <v>70</v>
      </c>
      <c r="D68" s="137"/>
      <c r="E68" s="137"/>
      <c r="F68" s="32">
        <f>F38</f>
        <v>0.23</v>
      </c>
      <c r="G68" s="32" t="s">
        <v>29</v>
      </c>
      <c r="H68" s="31">
        <f>H38</f>
        <v>6000000</v>
      </c>
      <c r="I68" s="31">
        <f>I38</f>
        <v>0</v>
      </c>
      <c r="J68" s="31">
        <f>J38</f>
        <v>4800000</v>
      </c>
      <c r="K68" s="55">
        <f>K38</f>
        <v>1200000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</row>
    <row r="69" spans="1:86" x14ac:dyDescent="0.25">
      <c r="A69" s="136"/>
      <c r="B69" s="137"/>
      <c r="C69" s="137" t="s">
        <v>88</v>
      </c>
      <c r="D69" s="137"/>
      <c r="E69" s="137"/>
      <c r="F69" s="40">
        <v>2</v>
      </c>
      <c r="G69" s="41" t="s">
        <v>86</v>
      </c>
      <c r="H69" s="42">
        <f>H50</f>
        <v>17575000</v>
      </c>
      <c r="I69" s="42">
        <f>I50</f>
        <v>0</v>
      </c>
      <c r="J69" s="42">
        <f>J50</f>
        <v>15993250</v>
      </c>
      <c r="K69" s="56">
        <f>K50</f>
        <v>1581750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</row>
    <row r="70" spans="1:86" x14ac:dyDescent="0.25">
      <c r="A70" s="43"/>
      <c r="B70" s="43"/>
      <c r="C70" s="43"/>
      <c r="D70" s="43"/>
      <c r="E70" s="43"/>
      <c r="F70" s="44"/>
      <c r="G70" s="44"/>
      <c r="H70" s="45"/>
      <c r="I70" s="45"/>
      <c r="J70" s="45"/>
      <c r="K70" s="45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</row>
    <row r="71" spans="1:86" x14ac:dyDescent="0.25">
      <c r="A71" s="43"/>
      <c r="B71" s="43"/>
      <c r="C71" s="43"/>
      <c r="D71" s="43"/>
      <c r="E71" s="43"/>
      <c r="F71" s="44"/>
      <c r="G71" s="44"/>
      <c r="H71" s="45"/>
      <c r="I71" s="45"/>
      <c r="J71" s="45"/>
      <c r="K71" s="45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</row>
    <row r="72" spans="1:86" ht="14.3" customHeight="1" x14ac:dyDescent="0.25">
      <c r="A72" s="152" t="s">
        <v>109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</row>
    <row r="73" spans="1:86" ht="49.55" customHeight="1" x14ac:dyDescent="0.25">
      <c r="A73" s="46"/>
      <c r="B73" s="46"/>
      <c r="C73" s="153"/>
      <c r="D73" s="153"/>
      <c r="E73" s="153"/>
      <c r="F73" s="47"/>
      <c r="G73" s="47"/>
      <c r="H73" s="48"/>
      <c r="I73" s="154"/>
      <c r="J73" s="154"/>
      <c r="K73" s="15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</row>
    <row r="74" spans="1:86" x14ac:dyDescent="0.25">
      <c r="A74" s="4"/>
      <c r="B74" s="4"/>
      <c r="C74" s="4"/>
      <c r="D74" s="4"/>
      <c r="E74" s="4"/>
      <c r="F74" s="4"/>
      <c r="G74" s="4"/>
      <c r="H74" s="4"/>
      <c r="I74" s="154"/>
      <c r="J74" s="154"/>
      <c r="K74" s="15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86" x14ac:dyDescent="0.25">
      <c r="A75" s="4"/>
      <c r="B75" s="4"/>
      <c r="C75" s="4"/>
      <c r="D75" s="4"/>
      <c r="E75" s="4"/>
      <c r="F75" s="4"/>
      <c r="G75" s="4"/>
      <c r="H75" s="4"/>
      <c r="I75" s="154"/>
      <c r="J75" s="154"/>
      <c r="K75" s="15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</row>
    <row r="76" spans="1:8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</row>
    <row r="77" spans="1:86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</row>
    <row r="78" spans="1:8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</row>
    <row r="79" spans="1:8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</row>
    <row r="80" spans="1:8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</row>
    <row r="81" spans="1:8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</row>
    <row r="82" spans="1:8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</row>
    <row r="83" spans="1:86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</row>
    <row r="84" spans="1:8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</row>
    <row r="85" spans="1:8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</row>
    <row r="86" spans="1:8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</row>
    <row r="87" spans="1:8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</row>
    <row r="88" spans="1:8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</row>
    <row r="89" spans="1:8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</row>
    <row r="90" spans="1:8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</row>
    <row r="91" spans="1:8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</row>
    <row r="92" spans="1:8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</row>
    <row r="93" spans="1:8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</row>
    <row r="94" spans="1:8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1:8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1:8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1:8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1:8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1:8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</row>
    <row r="100" spans="1:8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</row>
    <row r="101" spans="1:8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</row>
    <row r="102" spans="1:8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</row>
    <row r="103" spans="1:8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</row>
    <row r="104" spans="1:8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</row>
    <row r="105" spans="1:8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</row>
    <row r="106" spans="1:86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</row>
    <row r="107" spans="1:8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</row>
    <row r="108" spans="1:8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</row>
    <row r="109" spans="1:8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</row>
    <row r="110" spans="1:8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</row>
    <row r="111" spans="1:8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</row>
    <row r="112" spans="1:8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</row>
    <row r="113" spans="1:8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</row>
    <row r="114" spans="1:8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</row>
    <row r="115" spans="1:8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</row>
    <row r="116" spans="1:8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</row>
    <row r="117" spans="1:8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</row>
    <row r="118" spans="1:8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</row>
    <row r="119" spans="1:8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</row>
    <row r="120" spans="1:8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</row>
    <row r="121" spans="1:8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</row>
    <row r="122" spans="1:8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</row>
    <row r="123" spans="1:8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</row>
    <row r="124" spans="1:8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</row>
    <row r="125" spans="1:8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</row>
    <row r="126" spans="1:8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</row>
    <row r="127" spans="1:8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</row>
    <row r="128" spans="1:8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</row>
    <row r="129" spans="1:8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</row>
    <row r="130" spans="1:8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</row>
    <row r="131" spans="1:8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</row>
    <row r="132" spans="1:8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</row>
    <row r="133" spans="1:8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</row>
    <row r="134" spans="1:8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</row>
    <row r="135" spans="1:8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</row>
    <row r="136" spans="1:8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</row>
    <row r="137" spans="1:8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8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8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8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</row>
    <row r="141" spans="1:8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</row>
    <row r="142" spans="1:8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</row>
    <row r="143" spans="1:8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</row>
    <row r="144" spans="1:8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</row>
    <row r="145" spans="1:8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</row>
    <row r="146" spans="1:8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</row>
    <row r="147" spans="1:8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</row>
    <row r="148" spans="1:8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</row>
    <row r="149" spans="1:8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</row>
    <row r="150" spans="1:8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</row>
    <row r="151" spans="1:8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</row>
    <row r="152" spans="1:8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</row>
    <row r="153" spans="1:8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</row>
    <row r="154" spans="1:8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</row>
    <row r="155" spans="1:8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</row>
    <row r="156" spans="1:8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</row>
    <row r="157" spans="1:8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</row>
    <row r="158" spans="1:8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</row>
    <row r="159" spans="1:8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</row>
    <row r="160" spans="1:8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</row>
    <row r="161" spans="1:8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</row>
    <row r="162" spans="1:8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</row>
    <row r="163" spans="1:8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</row>
    <row r="164" spans="1:8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</row>
    <row r="165" spans="1:8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</row>
    <row r="166" spans="1:8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</row>
    <row r="167" spans="1:8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</row>
    <row r="168" spans="1:8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</row>
    <row r="169" spans="1:8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</row>
    <row r="170" spans="1:8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</row>
    <row r="171" spans="1:8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</row>
    <row r="172" spans="1:8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</row>
    <row r="173" spans="1:8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</row>
    <row r="174" spans="1:8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</row>
    <row r="175" spans="1:8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</row>
    <row r="176" spans="1:8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</row>
    <row r="177" spans="1:8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</row>
    <row r="178" spans="1:8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</row>
    <row r="179" spans="1:8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</row>
    <row r="180" spans="1:8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</row>
    <row r="181" spans="1:8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</row>
    <row r="182" spans="1:8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</row>
    <row r="183" spans="1:8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</row>
    <row r="184" spans="1:8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</row>
    <row r="185" spans="1:8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  <row r="192" spans="1:8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</row>
    <row r="193" spans="1:8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</row>
    <row r="194" spans="1:8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</row>
    <row r="195" spans="1:8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</row>
    <row r="196" spans="1:8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</row>
    <row r="197" spans="1:8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</row>
    <row r="198" spans="1:8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</row>
    <row r="199" spans="1:8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</row>
    <row r="200" spans="1:8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</row>
    <row r="201" spans="1:8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</row>
    <row r="202" spans="1:8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</row>
    <row r="203" spans="1:8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</row>
    <row r="204" spans="1:8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</row>
    <row r="205" spans="1:8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</row>
    <row r="206" spans="1:8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</row>
    <row r="207" spans="1:8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</row>
    <row r="208" spans="1:8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</row>
    <row r="209" spans="1:8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</row>
    <row r="210" spans="1:8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</row>
    <row r="211" spans="1:8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</row>
    <row r="212" spans="1:8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</row>
    <row r="213" spans="1:8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</row>
    <row r="214" spans="1:8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</row>
    <row r="215" spans="1:8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</row>
    <row r="216" spans="1:8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</row>
    <row r="217" spans="1:8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</row>
    <row r="218" spans="1:8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</row>
    <row r="219" spans="1:8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</row>
    <row r="220" spans="1:8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</row>
    <row r="221" spans="1:8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</row>
    <row r="222" spans="1:8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</row>
    <row r="223" spans="1:8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</row>
    <row r="224" spans="1:8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</row>
    <row r="225" spans="1:8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</row>
    <row r="226" spans="1:8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</row>
    <row r="227" spans="1:8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</row>
    <row r="228" spans="1:8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</row>
    <row r="229" spans="1:8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</row>
    <row r="230" spans="1:8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</row>
    <row r="231" spans="1:8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</row>
    <row r="232" spans="1:8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</row>
    <row r="233" spans="1:8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</row>
    <row r="234" spans="1:8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</row>
    <row r="235" spans="1:8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</row>
    <row r="236" spans="1:8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</row>
    <row r="237" spans="1:8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</row>
    <row r="238" spans="1:8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</row>
    <row r="239" spans="1:8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</row>
    <row r="240" spans="1:8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</row>
    <row r="241" spans="1:8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</row>
    <row r="242" spans="1:8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</row>
    <row r="243" spans="1:8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</row>
    <row r="244" spans="1:8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</row>
    <row r="245" spans="1:8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</row>
    <row r="246" spans="1:8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</row>
    <row r="247" spans="1:8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</row>
    <row r="248" spans="1:8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</row>
    <row r="249" spans="1:8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</row>
    <row r="250" spans="1:8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</row>
    <row r="251" spans="1:8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</row>
    <row r="252" spans="1:8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</row>
    <row r="253" spans="1:8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</row>
    <row r="254" spans="1:8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</row>
    <row r="255" spans="1:8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</row>
    <row r="256" spans="1:8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</row>
    <row r="257" spans="1:8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</row>
    <row r="258" spans="1:8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</row>
    <row r="259" spans="1:8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</row>
    <row r="260" spans="1:8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</row>
    <row r="261" spans="1:8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</row>
    <row r="262" spans="1:8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</row>
    <row r="263" spans="1:8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</row>
    <row r="264" spans="1:8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</row>
    <row r="265" spans="1:8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</row>
    <row r="266" spans="1:8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</row>
    <row r="267" spans="1:8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</row>
    <row r="268" spans="1:8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</row>
    <row r="269" spans="1:8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</row>
    <row r="270" spans="1:8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</row>
    <row r="271" spans="1:8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</row>
    <row r="272" spans="1:8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</row>
    <row r="273" spans="1:8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</row>
    <row r="274" spans="1:8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</row>
    <row r="275" spans="1:8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</row>
    <row r="276" spans="1:8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</row>
    <row r="277" spans="1:8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</row>
    <row r="278" spans="1:8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</row>
    <row r="279" spans="1:8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</row>
    <row r="280" spans="1:8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</row>
    <row r="281" spans="1:8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</row>
    <row r="282" spans="1:8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</row>
    <row r="283" spans="1:8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</row>
    <row r="284" spans="1:8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</row>
    <row r="285" spans="1:8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</row>
    <row r="286" spans="1:8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</row>
    <row r="287" spans="1:8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</row>
    <row r="288" spans="1:8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</row>
    <row r="289" spans="1:8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</row>
    <row r="290" spans="1:8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</row>
    <row r="291" spans="1:8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</row>
    <row r="292" spans="1:8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</row>
    <row r="293" spans="1:8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</row>
    <row r="294" spans="1:8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</row>
    <row r="295" spans="1:8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</row>
    <row r="296" spans="1:8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</row>
    <row r="297" spans="1:8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</row>
    <row r="298" spans="1:8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</row>
    <row r="299" spans="1:8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</row>
    <row r="300" spans="1:8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</row>
    <row r="301" spans="1:8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</row>
    <row r="302" spans="1:8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</row>
    <row r="303" spans="1:8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</row>
    <row r="304" spans="1:8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</row>
    <row r="305" spans="1:8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</row>
    <row r="306" spans="1:8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</row>
    <row r="307" spans="1:8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</row>
    <row r="308" spans="1:8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</row>
    <row r="309" spans="1:8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</row>
    <row r="310" spans="1:8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</row>
    <row r="311" spans="1:8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</row>
    <row r="312" spans="1:8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</row>
    <row r="313" spans="1:8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9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</row>
    <row r="314" spans="1:8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8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8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8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8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8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8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</sheetData>
  <mergeCells count="54">
    <mergeCell ref="A72:K72"/>
    <mergeCell ref="C73:E73"/>
    <mergeCell ref="I73:K75"/>
    <mergeCell ref="A64:B64"/>
    <mergeCell ref="C64:G64"/>
    <mergeCell ref="A65:B69"/>
    <mergeCell ref="C65:E65"/>
    <mergeCell ref="C66:E66"/>
    <mergeCell ref="C67:E67"/>
    <mergeCell ref="C68:E68"/>
    <mergeCell ref="C69:E69"/>
    <mergeCell ref="A59:K59"/>
    <mergeCell ref="A62:B62"/>
    <mergeCell ref="C62:G62"/>
    <mergeCell ref="A63:B63"/>
    <mergeCell ref="C63:E63"/>
    <mergeCell ref="A51:K51"/>
    <mergeCell ref="A56:B56"/>
    <mergeCell ref="C56:G56"/>
    <mergeCell ref="A57:B58"/>
    <mergeCell ref="C57:E57"/>
    <mergeCell ref="C58:E58"/>
    <mergeCell ref="A40:K40"/>
    <mergeCell ref="C47:D47"/>
    <mergeCell ref="A48:B48"/>
    <mergeCell ref="C48:G48"/>
    <mergeCell ref="A49:B50"/>
    <mergeCell ref="C49:E49"/>
    <mergeCell ref="C50:E50"/>
    <mergeCell ref="A36:B39"/>
    <mergeCell ref="C36:E36"/>
    <mergeCell ref="C37:E37"/>
    <mergeCell ref="C38:E38"/>
    <mergeCell ref="C39:E39"/>
    <mergeCell ref="H19:H20"/>
    <mergeCell ref="I19:K19"/>
    <mergeCell ref="A22:K22"/>
    <mergeCell ref="A35:B35"/>
    <mergeCell ref="C35:G35"/>
    <mergeCell ref="A19:A20"/>
    <mergeCell ref="B19:B20"/>
    <mergeCell ref="C19:D19"/>
    <mergeCell ref="E19:E20"/>
    <mergeCell ref="F19:G19"/>
    <mergeCell ref="I9:K9"/>
    <mergeCell ref="I10:K10"/>
    <mergeCell ref="I11:K11"/>
    <mergeCell ref="I13:K13"/>
    <mergeCell ref="A18:K18"/>
    <mergeCell ref="I2:K2"/>
    <mergeCell ref="I3:K3"/>
    <mergeCell ref="I4:K4"/>
    <mergeCell ref="I5:K5"/>
    <mergeCell ref="I8:K8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1200" verticalDpi="1200" r:id="rId1"/>
  <headerFooter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06.03.2020 (2022)</vt:lpstr>
      <vt:lpstr>'06.03.2020 (2022)'!Print_Titles</vt:lpstr>
      <vt:lpstr>'06.03.2020 (2022)'!Заголовки_для_печати</vt:lpstr>
      <vt:lpstr>'06.03.2020 (2022)'!Область_печати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Полуэктова Евгения Анатольевна</dc:creator>
  <cp:lastModifiedBy>Мазуров Денис Николаевич</cp:lastModifiedBy>
  <cp:revision>4</cp:revision>
  <cp:lastPrinted>2024-10-24T08:05:13Z</cp:lastPrinted>
  <dcterms:created xsi:type="dcterms:W3CDTF">2018-08-07T10:42:00Z</dcterms:created>
  <dcterms:modified xsi:type="dcterms:W3CDTF">2024-12-05T06:32:03Z</dcterms:modified>
  <cp:version>917504</cp:version>
</cp:coreProperties>
</file>