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56" yWindow="14" windowWidth="20958" windowHeight="9724"/>
  </bookViews>
  <sheets>
    <sheet name="06.03.2020 (2022)" sheetId="1" r:id="rId1"/>
  </sheets>
  <definedNames>
    <definedName name="Print_Titles" localSheetId="0">'06.03.2020 (2022)'!$18:$18</definedName>
    <definedName name="_xlnm.Print_Area" localSheetId="0">'06.03.2020 (2022)'!$A$2:$K$59</definedName>
  </definedNames>
  <calcPr calcId="145621"/>
</workbook>
</file>

<file path=xl/calcChain.xml><?xml version="1.0" encoding="utf-8"?>
<calcChain xmlns="http://schemas.openxmlformats.org/spreadsheetml/2006/main">
  <c r="I48" i="1" l="1"/>
  <c r="J48" i="1"/>
  <c r="K48" i="1"/>
  <c r="H48" i="1"/>
  <c r="I52" i="1"/>
  <c r="J52" i="1"/>
  <c r="K52" i="1"/>
  <c r="H52" i="1"/>
  <c r="F52" i="1"/>
  <c r="H51" i="1"/>
  <c r="H50" i="1"/>
  <c r="H49" i="1"/>
  <c r="I49" i="1"/>
  <c r="J49" i="1"/>
  <c r="K49" i="1"/>
  <c r="F50" i="1"/>
  <c r="F49" i="1"/>
  <c r="H40" i="1" l="1"/>
  <c r="H39" i="1"/>
  <c r="H38" i="1"/>
  <c r="F32" i="1" l="1"/>
  <c r="I35" i="1" l="1"/>
  <c r="J35" i="1"/>
  <c r="K35" i="1"/>
  <c r="I36" i="1"/>
  <c r="J36" i="1"/>
  <c r="K36" i="1"/>
  <c r="H36" i="1"/>
  <c r="F36" i="1"/>
  <c r="H33" i="1"/>
  <c r="K33" i="1" s="1"/>
  <c r="H32" i="1"/>
  <c r="K32" i="1" s="1"/>
  <c r="J33" i="1" l="1"/>
  <c r="J32" i="1"/>
  <c r="I43" i="1" l="1"/>
  <c r="J43" i="1"/>
  <c r="K43" i="1"/>
  <c r="H43" i="1"/>
  <c r="H42" i="1"/>
  <c r="F43" i="1"/>
  <c r="F42" i="1"/>
  <c r="F29" i="1"/>
  <c r="F28" i="1"/>
  <c r="F27" i="1"/>
  <c r="F30" i="1"/>
  <c r="J25" i="1"/>
  <c r="K25" i="1" s="1"/>
  <c r="H24" i="1"/>
  <c r="J24" i="1" s="1"/>
  <c r="K24" i="1" s="1"/>
  <c r="J23" i="1"/>
  <c r="K23" i="1" s="1"/>
  <c r="H22" i="1"/>
  <c r="H21" i="1"/>
  <c r="J21" i="1" s="1"/>
  <c r="K21" i="1" s="1"/>
  <c r="H20" i="1"/>
  <c r="J20" i="1" s="1"/>
  <c r="K20" i="1" s="1"/>
  <c r="H41" i="1" l="1"/>
  <c r="J22" i="1"/>
  <c r="K22" i="1" s="1"/>
  <c r="G51" i="1"/>
  <c r="F51" i="1"/>
  <c r="G50" i="1"/>
  <c r="F47" i="1"/>
  <c r="K46" i="1"/>
  <c r="K47" i="1" s="1"/>
  <c r="J46" i="1"/>
  <c r="J47" i="1" s="1"/>
  <c r="I46" i="1"/>
  <c r="K42" i="1"/>
  <c r="K41" i="1" s="1"/>
  <c r="J42" i="1"/>
  <c r="J41" i="1" s="1"/>
  <c r="I42" i="1"/>
  <c r="I41" i="1" s="1"/>
  <c r="I34" i="1"/>
  <c r="H35" i="1"/>
  <c r="H34" i="1" s="1"/>
  <c r="F35" i="1"/>
  <c r="K30" i="1"/>
  <c r="J30" i="1"/>
  <c r="I30" i="1"/>
  <c r="H30" i="1"/>
  <c r="I29" i="1"/>
  <c r="I51" i="1" s="1"/>
  <c r="I28" i="1"/>
  <c r="I27" i="1"/>
  <c r="H29" i="1"/>
  <c r="H28" i="1"/>
  <c r="J34" i="1" l="1"/>
  <c r="I26" i="1"/>
  <c r="I50" i="1"/>
  <c r="H46" i="1"/>
  <c r="H47" i="1" s="1"/>
  <c r="I47" i="1"/>
  <c r="K34" i="1"/>
  <c r="K27" i="1"/>
  <c r="J29" i="1"/>
  <c r="J51" i="1" s="1"/>
  <c r="H27" i="1"/>
  <c r="K50" i="1" l="1"/>
  <c r="H26" i="1"/>
  <c r="K29" i="1"/>
  <c r="K51" i="1" s="1"/>
  <c r="J27" i="1"/>
  <c r="K28" i="1"/>
  <c r="J28" i="1"/>
  <c r="J26" i="1" l="1"/>
  <c r="J50" i="1"/>
  <c r="K26" i="1"/>
</calcChain>
</file>

<file path=xl/sharedStrings.xml><?xml version="1.0" encoding="utf-8"?>
<sst xmlns="http://schemas.openxmlformats.org/spreadsheetml/2006/main" count="134" uniqueCount="85">
  <si>
    <t>Приложение № 2</t>
  </si>
  <si>
    <t xml:space="preserve">к постановлению Кабинета Министров </t>
  </si>
  <si>
    <t>Чувашской Республики</t>
  </si>
  <si>
    <t>УТВЕРЖДЕНО</t>
  </si>
  <si>
    <t xml:space="preserve">постановлением Кабинета Министров </t>
  </si>
  <si>
    <t>от 25.01.2024   № 17</t>
  </si>
  <si>
    <t>(приложение № 2)</t>
  </si>
  <si>
    <t>Р А С П Р Е Д Е Л Е Н И Е</t>
  </si>
  <si>
    <t>средств республиканского бюджета Чувашской Республики на реализацию мероприятий комплексного развития транспортной инфраструктуры Чебоксарской агломерации                                            в рамках реализации национального проекта «Безопасные качественные дороги» на 2025 год</t>
  </si>
  <si>
    <t>№ пп</t>
  </si>
  <si>
    <t xml:space="preserve">Наименование автомобильной дороги, объекта </t>
  </si>
  <si>
    <t>Адрес участка</t>
  </si>
  <si>
    <t>Вид работ</t>
  </si>
  <si>
    <t>Мощность работ</t>
  </si>
  <si>
    <t>Объем финансирования, рублей</t>
  </si>
  <si>
    <t>В том числе</t>
  </si>
  <si>
    <t>начало (км+м)</t>
  </si>
  <si>
    <t>конец (км+м)</t>
  </si>
  <si>
    <t>значение</t>
  </si>
  <si>
    <t>единица измерения</t>
  </si>
  <si>
    <t>из федерального бюджета, рублей</t>
  </si>
  <si>
    <t>из республикан-ского бюджета Чувашской Республики, рублей</t>
  </si>
  <si>
    <t>из местного бюджета, рублей</t>
  </si>
  <si>
    <t>город Чебоксары</t>
  </si>
  <si>
    <t>1.</t>
  </si>
  <si>
    <t>Капитальный ремонт автодороги по Марпосадскому шоссе. 2 этап</t>
  </si>
  <si>
    <t>Марпосадское шоссе, 
д. 7А</t>
  </si>
  <si>
    <t>Марпосадское шоссе, д. 19, корп. 2</t>
  </si>
  <si>
    <t>капитальный ремонт покрытия проезжей части</t>
  </si>
  <si>
    <t>км</t>
  </si>
  <si>
    <t>2.</t>
  </si>
  <si>
    <t>Капитальный ремонт автомобильной дороги по ул. Пристанционная</t>
  </si>
  <si>
    <t>Базовый проезд</t>
  </si>
  <si>
    <t>Биатлонный центр</t>
  </si>
  <si>
    <t>3.</t>
  </si>
  <si>
    <t>ул. Гражданская</t>
  </si>
  <si>
    <t>ул. Гражданская, д. 51</t>
  </si>
  <si>
    <t>ул. Гражданская, д. 5</t>
  </si>
  <si>
    <t>ремонт покрытия проезжей части</t>
  </si>
  <si>
    <t>4.</t>
  </si>
  <si>
    <t>Капитальный ремонт Калининского моста</t>
  </si>
  <si>
    <t>ул. Калинина</t>
  </si>
  <si>
    <t>капитальный ремонт ИССО</t>
  </si>
  <si>
    <t>пог. м</t>
  </si>
  <si>
    <t>5.</t>
  </si>
  <si>
    <t>Капитальный ремонт Гагаринского моста</t>
  </si>
  <si>
    <t>ул. Гагарина</t>
  </si>
  <si>
    <t xml:space="preserve">6. </t>
  </si>
  <si>
    <t>Всего по автомобильным дорогам 
г. Чебоксары</t>
  </si>
  <si>
    <t>Итого по автомобильным дорогам 
г. Чебоксары</t>
  </si>
  <si>
    <t>капитальный ремонт моста</t>
  </si>
  <si>
    <t>город Новочебоксарск</t>
  </si>
  <si>
    <t>ул. Строителей</t>
  </si>
  <si>
    <t>капитальный ремонт автомобильной дороги</t>
  </si>
  <si>
    <t xml:space="preserve">Ремонт участка автомобильной дороги по ул. Парковая </t>
  </si>
  <si>
    <t>ул. Комсомольская</t>
  </si>
  <si>
    <t>Всего по автомобильным дорогам 
г. Новочебоксарска</t>
  </si>
  <si>
    <t>Итого по автомобильным дорогам 
г. Новочебоксарска</t>
  </si>
  <si>
    <t>Чебоксарский муниципальный округ</t>
  </si>
  <si>
    <t>0+250</t>
  </si>
  <si>
    <t>1+450</t>
  </si>
  <si>
    <t>Всего по автомобильным дорогам Чебоксарского муниципального округа</t>
  </si>
  <si>
    <t>Итого по автомобильным дорогам Чебоксарского муниципального округа</t>
  </si>
  <si>
    <t>Моргаушский  муниципальный округ</t>
  </si>
  <si>
    <t>Всего по автомобильным дорогам Моргаушского муниципального округа</t>
  </si>
  <si>
    <t>Итого по автомобильным дорогам Моргаушского муниципального округа</t>
  </si>
  <si>
    <t>Всего по автомобильным дорогам Чебоксарской агломерации</t>
  </si>
  <si>
    <t>Итого по автомобильным дорогам Чебоксарской агломерации</t>
  </si>
  <si>
    <t>Автомобильная дорога «Тойгильдино – Паймурзино»</t>
  </si>
  <si>
    <t>_________________</t>
  </si>
  <si>
    <t>ул. Набережная</t>
  </si>
  <si>
    <t>Автодорога «с. Хыркасы улица Новая – Утес»</t>
  </si>
  <si>
    <t>Реконструкция автомобильной дороги по ул. Пархоменко г. Чебоксары</t>
  </si>
  <si>
    <t>ул. Ашмарина</t>
  </si>
  <si>
    <t>ул. Магницкого</t>
  </si>
  <si>
    <t>реконструкция</t>
  </si>
  <si>
    <t xml:space="preserve">Автодорога до МБОУ "Толиковская СОШ" </t>
  </si>
  <si>
    <t>0+000</t>
  </si>
  <si>
    <t>0+563</t>
  </si>
  <si>
    <t>Автодорога по ул.Прямая д. Янашкасы</t>
  </si>
  <si>
    <t>1+500</t>
  </si>
  <si>
    <t>12+990</t>
  </si>
  <si>
    <t>15+080</t>
  </si>
  <si>
    <t>Капитальный ремонт участка автомобильной дороги по ул. Строителей</t>
  </si>
  <si>
    <t xml:space="preserve">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</si>
</sst>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mm/dd/yyyy"/>
    <numFmt numFmtId="166" formatCode="#,##0.000"/>
  </numFmts>
  <fonts count="10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136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/>
    <xf numFmtId="0" fontId="6" fillId="2" borderId="0" xfId="0" applyFont="1" applyFill="1" applyAlignment="1">
      <alignment horizontal="center"/>
    </xf>
    <xf numFmtId="0" fontId="4" fillId="2" borderId="4" xfId="5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5" applyFont="1" applyFill="1" applyBorder="1" applyAlignment="1">
      <alignment horizontal="center" vertical="top"/>
    </xf>
    <xf numFmtId="0" fontId="4" fillId="4" borderId="2" xfId="0" applyFont="1" applyFill="1" applyBorder="1"/>
    <xf numFmtId="0" fontId="4" fillId="4" borderId="4" xfId="0" applyFont="1" applyFill="1" applyBorder="1" applyAlignment="1">
      <alignment horizontal="left" vertical="top" wrapText="1"/>
    </xf>
    <xf numFmtId="4" fontId="4" fillId="4" borderId="0" xfId="0" applyNumberFormat="1" applyFont="1" applyFill="1"/>
    <xf numFmtId="0" fontId="4" fillId="4" borderId="0" xfId="0" applyFont="1" applyFill="1"/>
    <xf numFmtId="0" fontId="4" fillId="4" borderId="5" xfId="0" applyFont="1" applyFill="1" applyBorder="1"/>
    <xf numFmtId="0" fontId="4" fillId="4" borderId="4" xfId="0" applyFont="1" applyFill="1" applyBorder="1"/>
    <xf numFmtId="4" fontId="4" fillId="4" borderId="4" xfId="0" applyNumberFormat="1" applyFont="1" applyFill="1" applyBorder="1"/>
    <xf numFmtId="0" fontId="4" fillId="4" borderId="6" xfId="0" applyFont="1" applyFill="1" applyBorder="1"/>
    <xf numFmtId="0" fontId="7" fillId="4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top" wrapText="1"/>
    </xf>
    <xf numFmtId="4" fontId="7" fillId="4" borderId="4" xfId="0" applyNumberFormat="1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/>
    </xf>
    <xf numFmtId="166" fontId="7" fillId="4" borderId="4" xfId="0" applyNumberFormat="1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166" fontId="7" fillId="2" borderId="4" xfId="0" applyNumberFormat="1" applyFont="1" applyFill="1" applyBorder="1" applyAlignment="1">
      <alignment horizontal="center" vertical="top" wrapText="1"/>
    </xf>
    <xf numFmtId="4" fontId="4" fillId="2" borderId="0" xfId="0" applyNumberFormat="1" applyFont="1" applyFill="1"/>
    <xf numFmtId="0" fontId="7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4" fontId="7" fillId="2" borderId="0" xfId="0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4" fillId="2" borderId="7" xfId="0" applyFont="1" applyFill="1" applyBorder="1"/>
    <xf numFmtId="0" fontId="4" fillId="2" borderId="6" xfId="0" applyFont="1" applyFill="1" applyBorder="1"/>
    <xf numFmtId="4" fontId="4" fillId="4" borderId="8" xfId="0" applyNumberFormat="1" applyFont="1" applyFill="1" applyBorder="1"/>
    <xf numFmtId="0" fontId="4" fillId="2" borderId="9" xfId="5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/>
    </xf>
    <xf numFmtId="4" fontId="7" fillId="4" borderId="9" xfId="0" applyNumberFormat="1" applyFont="1" applyFill="1" applyBorder="1" applyAlignment="1">
      <alignment horizontal="center" vertical="top" wrapText="1"/>
    </xf>
    <xf numFmtId="4" fontId="7" fillId="2" borderId="9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center" vertical="top" wrapText="1"/>
    </xf>
    <xf numFmtId="166" fontId="4" fillId="2" borderId="4" xfId="0" applyNumberFormat="1" applyFont="1" applyFill="1" applyBorder="1" applyAlignment="1">
      <alignment horizontal="center" vertical="top" wrapText="1"/>
    </xf>
    <xf numFmtId="4" fontId="4" fillId="3" borderId="4" xfId="0" applyNumberFormat="1" applyFont="1" applyFill="1" applyBorder="1" applyAlignment="1">
      <alignment horizontal="center" vertical="top" wrapText="1"/>
    </xf>
    <xf numFmtId="4" fontId="4" fillId="3" borderId="9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164" fontId="4" fillId="4" borderId="2" xfId="0" applyNumberFormat="1" applyFont="1" applyFill="1" applyBorder="1" applyAlignment="1">
      <alignment horizontal="center" vertical="top" wrapText="1"/>
    </xf>
    <xf numFmtId="165" fontId="4" fillId="4" borderId="2" xfId="0" applyNumberFormat="1" applyFont="1" applyFill="1" applyBorder="1" applyAlignment="1">
      <alignment horizontal="center" vertical="top" wrapText="1"/>
    </xf>
    <xf numFmtId="166" fontId="4" fillId="4" borderId="2" xfId="0" applyNumberFormat="1" applyFont="1" applyFill="1" applyBorder="1" applyAlignment="1">
      <alignment horizontal="center" vertical="top" wrapText="1"/>
    </xf>
    <xf numFmtId="4" fontId="4" fillId="4" borderId="2" xfId="0" applyNumberFormat="1" applyFont="1" applyFill="1" applyBorder="1" applyAlignment="1">
      <alignment horizontal="center" vertical="top" wrapText="1"/>
    </xf>
    <xf numFmtId="4" fontId="4" fillId="4" borderId="2" xfId="3" applyNumberFormat="1" applyFont="1" applyFill="1" applyBorder="1" applyAlignment="1">
      <alignment horizontal="center" vertical="top" wrapText="1"/>
    </xf>
    <xf numFmtId="4" fontId="4" fillId="4" borderId="2" xfId="0" applyNumberFormat="1" applyFont="1" applyFill="1" applyBorder="1" applyAlignment="1">
      <alignment horizontal="center" vertical="top"/>
    </xf>
    <xf numFmtId="2" fontId="4" fillId="4" borderId="2" xfId="0" applyNumberFormat="1" applyFont="1" applyFill="1" applyBorder="1" applyAlignment="1">
      <alignment horizontal="center" vertical="top" wrapText="1"/>
    </xf>
    <xf numFmtId="0" fontId="9" fillId="5" borderId="0" xfId="0" applyFont="1" applyFill="1" applyBorder="1"/>
    <xf numFmtId="0" fontId="9" fillId="5" borderId="2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1" fillId="6" borderId="0" xfId="4" applyFont="1" applyFill="1"/>
    <xf numFmtId="0" fontId="4" fillId="6" borderId="0" xfId="4" applyFont="1" applyFill="1"/>
    <xf numFmtId="0" fontId="4" fillId="6" borderId="2" xfId="0" applyFont="1" applyFill="1" applyBorder="1"/>
    <xf numFmtId="0" fontId="0" fillId="7" borderId="0" xfId="0" applyFill="1"/>
    <xf numFmtId="0" fontId="4" fillId="7" borderId="8" xfId="5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7" borderId="4" xfId="5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164" fontId="4" fillId="7" borderId="4" xfId="5" applyNumberFormat="1" applyFont="1" applyFill="1" applyBorder="1" applyAlignment="1">
      <alignment horizontal="center" vertical="top" wrapText="1"/>
    </xf>
    <xf numFmtId="4" fontId="4" fillId="7" borderId="4" xfId="4" applyNumberFormat="1" applyFont="1" applyFill="1" applyBorder="1" applyAlignment="1">
      <alignment horizontal="center" vertical="top" wrapText="1"/>
    </xf>
    <xf numFmtId="0" fontId="4" fillId="6" borderId="0" xfId="0" applyFont="1" applyFill="1"/>
    <xf numFmtId="0" fontId="4" fillId="7" borderId="4" xfId="6" applyFont="1" applyFill="1" applyBorder="1" applyAlignment="1">
      <alignment horizontal="left" vertical="top" wrapText="1"/>
    </xf>
    <xf numFmtId="4" fontId="7" fillId="6" borderId="4" xfId="0" applyNumberFormat="1" applyFont="1" applyFill="1" applyBorder="1" applyAlignment="1">
      <alignment horizontal="center" vertical="top" wrapText="1"/>
    </xf>
    <xf numFmtId="4" fontId="7" fillId="6" borderId="9" xfId="0" applyNumberFormat="1" applyFont="1" applyFill="1" applyBorder="1" applyAlignment="1">
      <alignment horizontal="center" vertical="top" wrapText="1"/>
    </xf>
    <xf numFmtId="166" fontId="7" fillId="6" borderId="4" xfId="4" applyNumberFormat="1" applyFont="1" applyFill="1" applyBorder="1" applyAlignment="1">
      <alignment horizontal="center" vertical="top" wrapText="1"/>
    </xf>
    <xf numFmtId="0" fontId="7" fillId="6" borderId="4" xfId="4" applyFont="1" applyFill="1" applyBorder="1" applyAlignment="1">
      <alignment horizontal="center" vertical="top" wrapText="1"/>
    </xf>
    <xf numFmtId="4" fontId="7" fillId="6" borderId="4" xfId="3" applyNumberFormat="1" applyFont="1" applyFill="1" applyBorder="1" applyAlignment="1">
      <alignment horizontal="center" vertical="top" wrapText="1"/>
    </xf>
    <xf numFmtId="166" fontId="7" fillId="6" borderId="4" xfId="0" applyNumberFormat="1" applyFont="1" applyFill="1" applyBorder="1" applyAlignment="1">
      <alignment horizontal="center" vertical="top" wrapText="1"/>
    </xf>
    <xf numFmtId="4" fontId="4" fillId="6" borderId="0" xfId="0" applyNumberFormat="1" applyFont="1" applyFill="1"/>
    <xf numFmtId="166" fontId="4" fillId="0" borderId="4" xfId="5" applyNumberFormat="1" applyFont="1" applyBorder="1" applyAlignment="1">
      <alignment horizontal="center" vertical="top" wrapText="1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4" fillId="2" borderId="4" xfId="5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4" borderId="8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top" wrapText="1"/>
    </xf>
    <xf numFmtId="0" fontId="4" fillId="2" borderId="8" xfId="5" applyFont="1" applyFill="1" applyBorder="1" applyAlignment="1">
      <alignment horizontal="center" vertical="top" wrapText="1"/>
    </xf>
    <xf numFmtId="0" fontId="7" fillId="4" borderId="4" xfId="4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6" borderId="8" xfId="4" applyFont="1" applyFill="1" applyBorder="1" applyAlignment="1">
      <alignment horizontal="center" vertical="top"/>
    </xf>
    <xf numFmtId="0" fontId="7" fillId="6" borderId="4" xfId="4" applyFont="1" applyFill="1" applyBorder="1" applyAlignment="1">
      <alignment horizontal="center" vertical="top"/>
    </xf>
    <xf numFmtId="0" fontId="7" fillId="6" borderId="9" xfId="4" applyFont="1" applyFill="1" applyBorder="1" applyAlignment="1">
      <alignment horizontal="center" vertical="top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6" borderId="8" xfId="4" applyFont="1" applyFill="1" applyBorder="1" applyAlignment="1">
      <alignment horizontal="left" vertical="top" wrapText="1"/>
    </xf>
    <xf numFmtId="0" fontId="7" fillId="6" borderId="4" xfId="4" applyFont="1" applyFill="1" applyBorder="1" applyAlignment="1">
      <alignment horizontal="left" vertical="top" wrapText="1"/>
    </xf>
    <xf numFmtId="0" fontId="7" fillId="6" borderId="4" xfId="4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4" xfId="4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7" fillId="4" borderId="11" xfId="0" applyFont="1" applyFill="1" applyBorder="1" applyAlignment="1">
      <alignment horizontal="left" vertical="top" wrapText="1"/>
    </xf>
    <xf numFmtId="0" fontId="7" fillId="4" borderId="15" xfId="0" applyFont="1" applyFill="1" applyBorder="1" applyAlignment="1">
      <alignment horizontal="left" vertical="top" wrapText="1"/>
    </xf>
    <xf numFmtId="0" fontId="7" fillId="4" borderId="15" xfId="0" applyFont="1" applyFill="1" applyBorder="1" applyAlignment="1">
      <alignment horizontal="center" vertical="top" wrapText="1"/>
    </xf>
    <xf numFmtId="4" fontId="7" fillId="2" borderId="15" xfId="0" applyNumberFormat="1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top" wrapText="1"/>
    </xf>
    <xf numFmtId="166" fontId="7" fillId="2" borderId="2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top"/>
    </xf>
    <xf numFmtId="164" fontId="7" fillId="2" borderId="2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top"/>
    </xf>
    <xf numFmtId="0" fontId="7" fillId="2" borderId="16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</cellXfs>
  <cellStyles count="9">
    <cellStyle name="Обычный" xfId="0" builtinId="0"/>
    <cellStyle name="Обычный 2" xfId="1"/>
    <cellStyle name="Обычный 2 16" xfId="2"/>
    <cellStyle name="Обычный 2 2" xfId="3"/>
    <cellStyle name="Обычный 3" xfId="4"/>
    <cellStyle name="Обычный 3 2" xfId="5"/>
    <cellStyle name="Обычный 4" xfId="6"/>
    <cellStyle name="Обычный 4 2" xfId="7"/>
    <cellStyle name="Обычн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1086415</xdr:colOff>
      <xdr:row>53</xdr:row>
      <xdr:rowOff>9054</xdr:rowOff>
    </xdr:from>
    <xdr:to>
      <xdr:col>10</xdr:col>
      <xdr:colOff>1182614</xdr:colOff>
      <xdr:row>59</xdr:row>
      <xdr:rowOff>27161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162" y="14367850"/>
          <a:ext cx="2558741" cy="110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82"/>
  <sheetViews>
    <sheetView tabSelected="1" view="pageBreakPreview" topLeftCell="A38" workbookViewId="0">
      <selection activeCell="C41" sqref="C41:G41"/>
    </sheetView>
  </sheetViews>
  <sheetFormatPr defaultColWidth="11.375" defaultRowHeight="14.3" customHeight="1" x14ac:dyDescent="0.25"/>
  <cols>
    <col min="1" max="1" width="4.875" style="1" customWidth="1"/>
    <col min="2" max="2" width="36.75" style="2" customWidth="1"/>
    <col min="3" max="3" width="21.125" style="2" customWidth="1"/>
    <col min="4" max="4" width="20.625" style="2" customWidth="1"/>
    <col min="5" max="5" width="22.875" style="2" customWidth="1"/>
    <col min="6" max="6" width="13.25" style="2" customWidth="1"/>
    <col min="7" max="7" width="13.875" style="2" customWidth="1"/>
    <col min="8" max="8" width="18" style="2" customWidth="1"/>
    <col min="9" max="9" width="16.125" style="2" customWidth="1"/>
    <col min="10" max="10" width="17.875" style="2" customWidth="1"/>
    <col min="11" max="11" width="16.375" style="3" customWidth="1"/>
    <col min="12" max="12" width="11.875" style="4" bestFit="1" customWidth="1"/>
    <col min="13" max="13" width="15.25" style="1" bestFit="1" customWidth="1"/>
    <col min="14" max="257" width="11.375" style="2" customWidth="1"/>
  </cols>
  <sheetData>
    <row r="1" spans="1:86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</row>
    <row r="2" spans="1:86" ht="16.399999999999999" x14ac:dyDescent="0.25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16.399999999999999" x14ac:dyDescent="0.25">
      <c r="A3" s="4"/>
      <c r="B3" s="4"/>
      <c r="C3" s="4"/>
      <c r="D3" s="4"/>
      <c r="E3" s="4"/>
      <c r="F3" s="4"/>
      <c r="G3" s="4"/>
      <c r="H3" s="4"/>
      <c r="I3" s="85" t="s">
        <v>0</v>
      </c>
      <c r="J3" s="85"/>
      <c r="K3" s="8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</row>
    <row r="4" spans="1:86" ht="16.399999999999999" x14ac:dyDescent="0.25">
      <c r="A4" s="4"/>
      <c r="B4" s="4"/>
      <c r="C4" s="4"/>
      <c r="D4" s="4"/>
      <c r="E4" s="4"/>
      <c r="F4" s="4"/>
      <c r="G4" s="4"/>
      <c r="H4" s="4"/>
      <c r="I4" s="85" t="s">
        <v>1</v>
      </c>
      <c r="J4" s="85"/>
      <c r="K4" s="8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</row>
    <row r="5" spans="1:86" ht="16.399999999999999" x14ac:dyDescent="0.25">
      <c r="A5" s="4"/>
      <c r="B5" s="4"/>
      <c r="C5" s="4"/>
      <c r="D5" s="4"/>
      <c r="E5" s="4"/>
      <c r="F5" s="4"/>
      <c r="G5" s="4"/>
      <c r="H5" s="4"/>
      <c r="I5" s="85" t="s">
        <v>2</v>
      </c>
      <c r="J5" s="85"/>
      <c r="K5" s="8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</row>
    <row r="6" spans="1:86" ht="16.399999999999999" x14ac:dyDescent="0.25">
      <c r="A6" s="4"/>
      <c r="B6" s="4"/>
      <c r="C6" s="4"/>
      <c r="D6" s="4"/>
      <c r="E6" s="4"/>
      <c r="F6" s="4"/>
      <c r="G6" s="4"/>
      <c r="H6" s="4"/>
      <c r="I6" s="85" t="s">
        <v>84</v>
      </c>
      <c r="J6" s="85"/>
      <c r="K6" s="85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</row>
    <row r="7" spans="1:86" s="7" customFormat="1" ht="16.399999999999999" x14ac:dyDescent="0.25">
      <c r="A7" s="8"/>
      <c r="B7" s="8"/>
      <c r="C7" s="8"/>
      <c r="D7" s="6"/>
      <c r="E7" s="6"/>
      <c r="F7" s="6"/>
      <c r="G7" s="6"/>
      <c r="H7" s="6"/>
      <c r="I7" s="5"/>
      <c r="J7" s="5"/>
      <c r="K7" s="5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</row>
    <row r="8" spans="1:86" s="7" customFormat="1" ht="16.399999999999999" x14ac:dyDescent="0.25">
      <c r="A8" s="8"/>
      <c r="B8" s="8"/>
      <c r="C8" s="8"/>
      <c r="D8" s="6"/>
      <c r="E8" s="6"/>
      <c r="F8" s="6"/>
      <c r="G8" s="6"/>
      <c r="H8" s="6"/>
      <c r="I8" s="85" t="s">
        <v>3</v>
      </c>
      <c r="J8" s="85"/>
      <c r="K8" s="8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</row>
    <row r="9" spans="1:86" s="7" customFormat="1" ht="16.399999999999999" x14ac:dyDescent="0.25">
      <c r="A9" s="8"/>
      <c r="B9" s="8"/>
      <c r="C9" s="8"/>
      <c r="D9" s="6"/>
      <c r="E9" s="6"/>
      <c r="F9" s="6"/>
      <c r="G9" s="6"/>
      <c r="H9" s="6"/>
      <c r="I9" s="85" t="s">
        <v>4</v>
      </c>
      <c r="J9" s="85"/>
      <c r="K9" s="85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</row>
    <row r="10" spans="1:86" s="7" customFormat="1" ht="16.399999999999999" x14ac:dyDescent="0.25">
      <c r="A10" s="6"/>
      <c r="B10" s="6"/>
      <c r="C10" s="6"/>
      <c r="D10" s="6"/>
      <c r="E10" s="6"/>
      <c r="F10" s="6"/>
      <c r="G10" s="6"/>
      <c r="H10" s="6"/>
      <c r="I10" s="85" t="s">
        <v>2</v>
      </c>
      <c r="J10" s="85"/>
      <c r="K10" s="8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</row>
    <row r="11" spans="1:86" s="7" customFormat="1" ht="16.399999999999999" x14ac:dyDescent="0.25">
      <c r="A11" s="6"/>
      <c r="B11" s="6"/>
      <c r="C11" s="6"/>
      <c r="D11" s="6"/>
      <c r="E11" s="6"/>
      <c r="F11" s="6"/>
      <c r="G11" s="6"/>
      <c r="H11" s="6"/>
      <c r="I11" s="86" t="s">
        <v>5</v>
      </c>
      <c r="J11" s="86"/>
      <c r="K11" s="86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</row>
    <row r="12" spans="1:86" s="7" customFormat="1" ht="16.399999999999999" x14ac:dyDescent="0.25">
      <c r="A12" s="6"/>
      <c r="B12" s="6"/>
      <c r="C12" s="6"/>
      <c r="D12" s="6"/>
      <c r="E12" s="6"/>
      <c r="F12" s="6"/>
      <c r="G12" s="6"/>
      <c r="H12" s="6"/>
      <c r="I12" s="9"/>
      <c r="J12" s="9"/>
      <c r="K12" s="9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</row>
    <row r="13" spans="1:86" s="7" customFormat="1" ht="16.75" customHeight="1" x14ac:dyDescent="0.25">
      <c r="A13" s="6"/>
      <c r="B13" s="6"/>
      <c r="C13" s="6"/>
      <c r="D13" s="6"/>
      <c r="E13" s="6"/>
      <c r="F13" s="6"/>
      <c r="G13" s="6"/>
      <c r="H13" s="6"/>
      <c r="I13" s="85" t="s">
        <v>6</v>
      </c>
      <c r="J13" s="85"/>
      <c r="K13" s="85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</row>
    <row r="14" spans="1:86" s="10" customFormat="1" ht="47.95" customHeight="1" x14ac:dyDescent="0.25">
      <c r="A14" s="6"/>
      <c r="B14" s="11"/>
      <c r="C14" s="11"/>
      <c r="D14" s="11"/>
      <c r="E14" s="11" t="s">
        <v>7</v>
      </c>
      <c r="F14" s="11"/>
      <c r="G14" s="11"/>
      <c r="H14" s="11"/>
      <c r="I14" s="9"/>
      <c r="J14" s="9"/>
      <c r="K14" s="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</row>
    <row r="15" spans="1:86" s="10" customFormat="1" ht="41.2" customHeight="1" x14ac:dyDescent="0.25">
      <c r="A15" s="87" t="s">
        <v>8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</row>
    <row r="16" spans="1:86" ht="21.75" customHeight="1" x14ac:dyDescent="0.25">
      <c r="A16" s="98" t="s">
        <v>9</v>
      </c>
      <c r="B16" s="88" t="s">
        <v>10</v>
      </c>
      <c r="C16" s="88" t="s">
        <v>11</v>
      </c>
      <c r="D16" s="88"/>
      <c r="E16" s="88" t="s">
        <v>12</v>
      </c>
      <c r="F16" s="88" t="s">
        <v>13</v>
      </c>
      <c r="G16" s="88"/>
      <c r="H16" s="88" t="s">
        <v>14</v>
      </c>
      <c r="I16" s="89" t="s">
        <v>15</v>
      </c>
      <c r="J16" s="90"/>
      <c r="K16" s="9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</row>
    <row r="17" spans="1:257" ht="42.8" x14ac:dyDescent="0.25">
      <c r="A17" s="98"/>
      <c r="B17" s="88"/>
      <c r="C17" s="12" t="s">
        <v>16</v>
      </c>
      <c r="D17" s="12" t="s">
        <v>17</v>
      </c>
      <c r="E17" s="88"/>
      <c r="F17" s="12" t="s">
        <v>18</v>
      </c>
      <c r="G17" s="12" t="s">
        <v>19</v>
      </c>
      <c r="H17" s="88"/>
      <c r="I17" s="12" t="s">
        <v>20</v>
      </c>
      <c r="J17" s="12" t="s">
        <v>21</v>
      </c>
      <c r="K17" s="42" t="s">
        <v>22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</row>
    <row r="18" spans="1:257" x14ac:dyDescent="0.25">
      <c r="A18" s="43">
        <v>1</v>
      </c>
      <c r="B18" s="13">
        <v>2</v>
      </c>
      <c r="C18" s="14">
        <v>3</v>
      </c>
      <c r="D18" s="12">
        <v>4</v>
      </c>
      <c r="E18" s="12">
        <v>5</v>
      </c>
      <c r="F18" s="14">
        <v>6</v>
      </c>
      <c r="G18" s="14">
        <v>7</v>
      </c>
      <c r="H18" s="12">
        <v>8</v>
      </c>
      <c r="I18" s="12">
        <v>9</v>
      </c>
      <c r="J18" s="12">
        <v>10</v>
      </c>
      <c r="K18" s="42">
        <v>11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</row>
    <row r="19" spans="1:257" x14ac:dyDescent="0.25">
      <c r="A19" s="92" t="s">
        <v>23</v>
      </c>
      <c r="B19" s="93"/>
      <c r="C19" s="93"/>
      <c r="D19" s="93"/>
      <c r="E19" s="93"/>
      <c r="F19" s="93"/>
      <c r="G19" s="93"/>
      <c r="H19" s="93"/>
      <c r="I19" s="93"/>
      <c r="J19" s="93"/>
      <c r="K19" s="9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</row>
    <row r="20" spans="1:257" s="15" customFormat="1" ht="28.55" x14ac:dyDescent="0.25">
      <c r="A20" s="53" t="s">
        <v>24</v>
      </c>
      <c r="B20" s="54" t="s">
        <v>25</v>
      </c>
      <c r="C20" s="55" t="s">
        <v>26</v>
      </c>
      <c r="D20" s="55" t="s">
        <v>27</v>
      </c>
      <c r="E20" s="56" t="s">
        <v>28</v>
      </c>
      <c r="F20" s="57">
        <v>1</v>
      </c>
      <c r="G20" s="55" t="s">
        <v>29</v>
      </c>
      <c r="H20" s="58">
        <f>280000000+2000000</f>
        <v>282000000</v>
      </c>
      <c r="I20" s="59">
        <v>0</v>
      </c>
      <c r="J20" s="60">
        <f t="shared" ref="J20:J25" si="0">ROUND(H20*0.8,2)</f>
        <v>225600000</v>
      </c>
      <c r="K20" s="60">
        <f t="shared" ref="K20:K23" si="1">H20-J20</f>
        <v>56400000</v>
      </c>
      <c r="L20" s="17"/>
      <c r="M20" s="1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</row>
    <row r="21" spans="1:257" s="15" customFormat="1" ht="28.55" x14ac:dyDescent="0.25">
      <c r="A21" s="53" t="s">
        <v>30</v>
      </c>
      <c r="B21" s="54" t="s">
        <v>31</v>
      </c>
      <c r="C21" s="61" t="s">
        <v>32</v>
      </c>
      <c r="D21" s="61" t="s">
        <v>33</v>
      </c>
      <c r="E21" s="56" t="s">
        <v>28</v>
      </c>
      <c r="F21" s="57">
        <v>1</v>
      </c>
      <c r="G21" s="55" t="s">
        <v>29</v>
      </c>
      <c r="H21" s="58">
        <f>163358620-60442689.4</f>
        <v>102915930.59999999</v>
      </c>
      <c r="I21" s="59">
        <v>0</v>
      </c>
      <c r="J21" s="60">
        <f t="shared" si="0"/>
        <v>82332744.480000004</v>
      </c>
      <c r="K21" s="60">
        <f t="shared" si="1"/>
        <v>20583186.11999999</v>
      </c>
      <c r="L21" s="17"/>
      <c r="M21" s="1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</row>
    <row r="22" spans="1:257" s="15" customFormat="1" ht="28.55" x14ac:dyDescent="0.25">
      <c r="A22" s="53" t="s">
        <v>34</v>
      </c>
      <c r="B22" s="54" t="s">
        <v>35</v>
      </c>
      <c r="C22" s="53" t="s">
        <v>36</v>
      </c>
      <c r="D22" s="53" t="s">
        <v>37</v>
      </c>
      <c r="E22" s="56" t="s">
        <v>38</v>
      </c>
      <c r="F22" s="57">
        <v>1.109</v>
      </c>
      <c r="G22" s="55" t="s">
        <v>29</v>
      </c>
      <c r="H22" s="58">
        <f>55309445-45019784.85</f>
        <v>10289660.149999999</v>
      </c>
      <c r="I22" s="59">
        <v>0</v>
      </c>
      <c r="J22" s="60">
        <f t="shared" si="0"/>
        <v>8231728.1200000001</v>
      </c>
      <c r="K22" s="60">
        <f t="shared" si="1"/>
        <v>2057932.0299999984</v>
      </c>
      <c r="L22" s="17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</row>
    <row r="23" spans="1:257" s="15" customFormat="1" ht="28.55" x14ac:dyDescent="0.25">
      <c r="A23" s="53" t="s">
        <v>39</v>
      </c>
      <c r="B23" s="54" t="s">
        <v>40</v>
      </c>
      <c r="C23" s="53" t="s">
        <v>41</v>
      </c>
      <c r="D23" s="53" t="s">
        <v>41</v>
      </c>
      <c r="E23" s="56" t="s">
        <v>42</v>
      </c>
      <c r="F23" s="57"/>
      <c r="G23" s="53" t="s">
        <v>43</v>
      </c>
      <c r="H23" s="58">
        <v>159776504.56</v>
      </c>
      <c r="I23" s="59">
        <v>0</v>
      </c>
      <c r="J23" s="60">
        <f t="shared" si="0"/>
        <v>127821203.65000001</v>
      </c>
      <c r="K23" s="60">
        <f t="shared" si="1"/>
        <v>31955300.909999996</v>
      </c>
      <c r="L23" s="17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</row>
    <row r="24" spans="1:257" s="19" customFormat="1" ht="28.55" x14ac:dyDescent="0.25">
      <c r="A24" s="53" t="s">
        <v>44</v>
      </c>
      <c r="B24" s="54" t="s">
        <v>45</v>
      </c>
      <c r="C24" s="55" t="s">
        <v>46</v>
      </c>
      <c r="D24" s="55" t="s">
        <v>46</v>
      </c>
      <c r="E24" s="56" t="s">
        <v>42</v>
      </c>
      <c r="F24" s="57"/>
      <c r="G24" s="53" t="s">
        <v>43</v>
      </c>
      <c r="H24" s="58">
        <f>352946899.69-1935245</f>
        <v>351011654.69</v>
      </c>
      <c r="I24" s="59">
        <v>0</v>
      </c>
      <c r="J24" s="60">
        <f t="shared" si="0"/>
        <v>280809323.75</v>
      </c>
      <c r="K24" s="60">
        <f>H24-J24</f>
        <v>70202330.939999998</v>
      </c>
      <c r="L24" s="17"/>
      <c r="M24" s="1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</row>
    <row r="25" spans="1:257" s="20" customFormat="1" ht="28.55" x14ac:dyDescent="0.25">
      <c r="A25" s="53" t="s">
        <v>47</v>
      </c>
      <c r="B25" s="54" t="s">
        <v>72</v>
      </c>
      <c r="C25" s="61" t="s">
        <v>73</v>
      </c>
      <c r="D25" s="61" t="s">
        <v>74</v>
      </c>
      <c r="E25" s="56" t="s">
        <v>75</v>
      </c>
      <c r="F25" s="57">
        <v>0.32300000000000001</v>
      </c>
      <c r="G25" s="55" t="s">
        <v>29</v>
      </c>
      <c r="H25" s="58">
        <v>63500000</v>
      </c>
      <c r="I25" s="59">
        <v>0</v>
      </c>
      <c r="J25" s="60">
        <f t="shared" si="0"/>
        <v>50800000</v>
      </c>
      <c r="K25" s="60">
        <f>H25-J25</f>
        <v>12700000</v>
      </c>
      <c r="L25" s="41"/>
      <c r="M25" s="21"/>
    </row>
    <row r="26" spans="1:257" s="22" customFormat="1" ht="28.55" customHeight="1" x14ac:dyDescent="0.25">
      <c r="A26" s="95" t="s">
        <v>48</v>
      </c>
      <c r="B26" s="96"/>
      <c r="C26" s="97"/>
      <c r="D26" s="97"/>
      <c r="E26" s="97"/>
      <c r="F26" s="97"/>
      <c r="G26" s="97"/>
      <c r="H26" s="25">
        <f>SUM(H27:H30)</f>
        <v>969493750</v>
      </c>
      <c r="I26" s="25">
        <f>SUM(I27:I29)</f>
        <v>0</v>
      </c>
      <c r="J26" s="25">
        <f>SUM(J27:J30)</f>
        <v>775595000</v>
      </c>
      <c r="K26" s="44">
        <f>SUM(K27:K30)</f>
        <v>193898750</v>
      </c>
      <c r="L26" s="17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</row>
    <row r="27" spans="1:257" s="15" customFormat="1" ht="15" customHeight="1" x14ac:dyDescent="0.25">
      <c r="A27" s="104" t="s">
        <v>49</v>
      </c>
      <c r="B27" s="105"/>
      <c r="C27" s="26" t="s">
        <v>28</v>
      </c>
      <c r="D27" s="23"/>
      <c r="E27" s="23"/>
      <c r="F27" s="27">
        <f>F21+F20</f>
        <v>2</v>
      </c>
      <c r="G27" s="27" t="s">
        <v>29</v>
      </c>
      <c r="H27" s="25">
        <f>H21+H20</f>
        <v>384915930.60000002</v>
      </c>
      <c r="I27" s="25">
        <f>I21+I20</f>
        <v>0</v>
      </c>
      <c r="J27" s="25">
        <f>J21+J20</f>
        <v>307932744.48000002</v>
      </c>
      <c r="K27" s="44">
        <f>K21+K20</f>
        <v>76983186.11999999</v>
      </c>
      <c r="L27" s="17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</row>
    <row r="28" spans="1:257" s="15" customFormat="1" ht="15" customHeight="1" x14ac:dyDescent="0.25">
      <c r="A28" s="106"/>
      <c r="B28" s="107"/>
      <c r="C28" s="99" t="s">
        <v>38</v>
      </c>
      <c r="D28" s="99"/>
      <c r="E28" s="99"/>
      <c r="F28" s="27">
        <f>F22</f>
        <v>1.109</v>
      </c>
      <c r="G28" s="27" t="s">
        <v>29</v>
      </c>
      <c r="H28" s="25">
        <f>H22</f>
        <v>10289660.149999999</v>
      </c>
      <c r="I28" s="25">
        <f>I22</f>
        <v>0</v>
      </c>
      <c r="J28" s="25">
        <f>J22</f>
        <v>8231728.1200000001</v>
      </c>
      <c r="K28" s="44">
        <f>K22</f>
        <v>2057932.0299999984</v>
      </c>
      <c r="L28" s="17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</row>
    <row r="29" spans="1:257" s="19" customFormat="1" x14ac:dyDescent="0.25">
      <c r="A29" s="106"/>
      <c r="B29" s="107"/>
      <c r="C29" s="100" t="s">
        <v>50</v>
      </c>
      <c r="D29" s="100"/>
      <c r="E29" s="100"/>
      <c r="F29" s="25">
        <f>F23+F24</f>
        <v>0</v>
      </c>
      <c r="G29" s="24" t="s">
        <v>43</v>
      </c>
      <c r="H29" s="25">
        <f>H23+H24</f>
        <v>510788159.25</v>
      </c>
      <c r="I29" s="25">
        <f>I23+I24</f>
        <v>0</v>
      </c>
      <c r="J29" s="25">
        <f>J23+J24</f>
        <v>408630527.39999998</v>
      </c>
      <c r="K29" s="44">
        <f>K23+K24</f>
        <v>102157631.84999999</v>
      </c>
      <c r="L29" s="17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</row>
    <row r="30" spans="1:257" s="20" customFormat="1" x14ac:dyDescent="0.25">
      <c r="A30" s="108"/>
      <c r="B30" s="109"/>
      <c r="C30" s="100" t="s">
        <v>75</v>
      </c>
      <c r="D30" s="100"/>
      <c r="E30" s="100"/>
      <c r="F30" s="27">
        <f>F25</f>
        <v>0.32300000000000001</v>
      </c>
      <c r="G30" s="24" t="s">
        <v>29</v>
      </c>
      <c r="H30" s="25">
        <f>H25</f>
        <v>63500000</v>
      </c>
      <c r="I30" s="25">
        <f>I25</f>
        <v>0</v>
      </c>
      <c r="J30" s="25">
        <f>J25</f>
        <v>50800000</v>
      </c>
      <c r="K30" s="44">
        <f>K25</f>
        <v>12700000</v>
      </c>
      <c r="L30" s="41"/>
      <c r="M30" s="21"/>
    </row>
    <row r="31" spans="1:257" s="68" customFormat="1" x14ac:dyDescent="0.25">
      <c r="A31" s="101" t="s">
        <v>51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3"/>
      <c r="L31" s="65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</row>
    <row r="32" spans="1:257" s="68" customFormat="1" ht="28.55" x14ac:dyDescent="0.25">
      <c r="A32" s="69" t="s">
        <v>24</v>
      </c>
      <c r="B32" s="70" t="s">
        <v>83</v>
      </c>
      <c r="C32" s="71" t="s">
        <v>52</v>
      </c>
      <c r="D32" s="71" t="s">
        <v>52</v>
      </c>
      <c r="E32" s="72" t="s">
        <v>53</v>
      </c>
      <c r="F32" s="84">
        <f>1.69+0.484</f>
        <v>2.1739999999999999</v>
      </c>
      <c r="G32" s="73" t="s">
        <v>29</v>
      </c>
      <c r="H32" s="74">
        <f>64480072.67+4800529.2</f>
        <v>69280601.870000005</v>
      </c>
      <c r="I32" s="74">
        <v>0</v>
      </c>
      <c r="J32" s="74">
        <f>H32*91%</f>
        <v>63045347.701700009</v>
      </c>
      <c r="K32" s="74">
        <f>H32*9%</f>
        <v>6235254.1683</v>
      </c>
      <c r="L32" s="75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  <c r="IV32" s="67"/>
      <c r="IW32" s="67"/>
    </row>
    <row r="33" spans="1:257" s="68" customFormat="1" ht="28.55" x14ac:dyDescent="0.25">
      <c r="A33" s="69" t="s">
        <v>34</v>
      </c>
      <c r="B33" s="76" t="s">
        <v>54</v>
      </c>
      <c r="C33" s="73" t="s">
        <v>55</v>
      </c>
      <c r="D33" s="71" t="s">
        <v>70</v>
      </c>
      <c r="E33" s="72" t="s">
        <v>38</v>
      </c>
      <c r="F33" s="84">
        <v>2.0910000000000002</v>
      </c>
      <c r="G33" s="73" t="s">
        <v>29</v>
      </c>
      <c r="H33" s="74">
        <f>62587530</f>
        <v>62587530</v>
      </c>
      <c r="I33" s="74">
        <v>0</v>
      </c>
      <c r="J33" s="74">
        <f>H33*91%</f>
        <v>56954652.300000004</v>
      </c>
      <c r="K33" s="74">
        <f>H33*9%</f>
        <v>5632877.7000000002</v>
      </c>
      <c r="L33" s="75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  <c r="IU33" s="67"/>
      <c r="IV33" s="67"/>
      <c r="IW33" s="67"/>
    </row>
    <row r="34" spans="1:257" s="68" customFormat="1" ht="28.55" customHeight="1" x14ac:dyDescent="0.25">
      <c r="A34" s="110" t="s">
        <v>56</v>
      </c>
      <c r="B34" s="111"/>
      <c r="C34" s="112"/>
      <c r="D34" s="112"/>
      <c r="E34" s="112"/>
      <c r="F34" s="112"/>
      <c r="G34" s="112"/>
      <c r="H34" s="77">
        <f>H35+H36</f>
        <v>131868131.87</v>
      </c>
      <c r="I34" s="77">
        <f>I35+I36</f>
        <v>0</v>
      </c>
      <c r="J34" s="77">
        <f>J35+J36</f>
        <v>120000000.00170001</v>
      </c>
      <c r="K34" s="78">
        <f>K35+K36</f>
        <v>11868131.8683</v>
      </c>
      <c r="L34" s="65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  <c r="IW34" s="67"/>
    </row>
    <row r="35" spans="1:257" s="68" customFormat="1" x14ac:dyDescent="0.25">
      <c r="A35" s="110" t="s">
        <v>57</v>
      </c>
      <c r="B35" s="111"/>
      <c r="C35" s="111" t="s">
        <v>28</v>
      </c>
      <c r="D35" s="111"/>
      <c r="E35" s="111"/>
      <c r="F35" s="79">
        <f>F32</f>
        <v>2.1739999999999999</v>
      </c>
      <c r="G35" s="80" t="s">
        <v>29</v>
      </c>
      <c r="H35" s="81">
        <f>H32</f>
        <v>69280601.870000005</v>
      </c>
      <c r="I35" s="81">
        <f t="shared" ref="I35:K35" si="2">I32</f>
        <v>0</v>
      </c>
      <c r="J35" s="81">
        <f t="shared" si="2"/>
        <v>63045347.701700009</v>
      </c>
      <c r="K35" s="81">
        <f t="shared" si="2"/>
        <v>6235254.1683</v>
      </c>
      <c r="L35" s="65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  <c r="IW35" s="67"/>
    </row>
    <row r="36" spans="1:257" s="68" customFormat="1" x14ac:dyDescent="0.25">
      <c r="A36" s="110"/>
      <c r="B36" s="111"/>
      <c r="C36" s="111" t="s">
        <v>38</v>
      </c>
      <c r="D36" s="111"/>
      <c r="E36" s="111"/>
      <c r="F36" s="27">
        <f>F33</f>
        <v>2.0910000000000002</v>
      </c>
      <c r="G36" s="82" t="s">
        <v>29</v>
      </c>
      <c r="H36" s="77">
        <f>H33</f>
        <v>62587530</v>
      </c>
      <c r="I36" s="77">
        <f t="shared" ref="I36:K36" si="3">I33</f>
        <v>0</v>
      </c>
      <c r="J36" s="77">
        <f t="shared" si="3"/>
        <v>56954652.300000004</v>
      </c>
      <c r="K36" s="77">
        <f t="shared" si="3"/>
        <v>5632877.7000000002</v>
      </c>
      <c r="L36" s="83"/>
      <c r="M36" s="83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  <c r="IU36" s="67"/>
      <c r="IV36" s="67"/>
      <c r="IW36" s="67"/>
    </row>
    <row r="37" spans="1:257" ht="15" customHeight="1" x14ac:dyDescent="0.25">
      <c r="A37" s="92" t="s">
        <v>58</v>
      </c>
      <c r="B37" s="93"/>
      <c r="C37" s="93"/>
      <c r="D37" s="93"/>
      <c r="E37" s="93"/>
      <c r="F37" s="93"/>
      <c r="G37" s="93"/>
      <c r="H37" s="93"/>
      <c r="I37" s="93"/>
      <c r="J37" s="93"/>
      <c r="K37" s="9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</row>
    <row r="38" spans="1:257" s="15" customFormat="1" ht="28.55" x14ac:dyDescent="0.25">
      <c r="A38" s="64" t="s">
        <v>24</v>
      </c>
      <c r="B38" s="16" t="s">
        <v>71</v>
      </c>
      <c r="C38" s="49" t="s">
        <v>59</v>
      </c>
      <c r="D38" s="49" t="s">
        <v>60</v>
      </c>
      <c r="E38" s="13" t="s">
        <v>28</v>
      </c>
      <c r="F38" s="84">
        <v>0.29499999999999998</v>
      </c>
      <c r="G38" s="84" t="s">
        <v>29</v>
      </c>
      <c r="H38" s="84">
        <f>SUM(J38:K38)</f>
        <v>4584639.68</v>
      </c>
      <c r="I38" s="84">
        <v>0</v>
      </c>
      <c r="J38" s="84">
        <v>4217868.51</v>
      </c>
      <c r="K38" s="84">
        <v>366771.17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</row>
    <row r="39" spans="1:257" s="63" customFormat="1" ht="28.55" x14ac:dyDescent="0.25">
      <c r="A39" s="64">
        <v>2</v>
      </c>
      <c r="B39" s="16" t="s">
        <v>76</v>
      </c>
      <c r="C39" s="49" t="s">
        <v>77</v>
      </c>
      <c r="D39" s="49" t="s">
        <v>78</v>
      </c>
      <c r="E39" s="13" t="s">
        <v>38</v>
      </c>
      <c r="F39" s="84">
        <v>0.56299999999999994</v>
      </c>
      <c r="G39" s="84" t="s">
        <v>29</v>
      </c>
      <c r="H39" s="84">
        <f>SUM(J39:K39)</f>
        <v>19800917.489999998</v>
      </c>
      <c r="I39" s="84">
        <v>0</v>
      </c>
      <c r="J39" s="84">
        <v>18216844.09</v>
      </c>
      <c r="K39" s="84">
        <v>1584073.4</v>
      </c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</row>
    <row r="40" spans="1:257" s="63" customFormat="1" ht="28.55" x14ac:dyDescent="0.25">
      <c r="A40" s="64">
        <v>3</v>
      </c>
      <c r="B40" s="16" t="s">
        <v>79</v>
      </c>
      <c r="C40" s="49" t="s">
        <v>77</v>
      </c>
      <c r="D40" s="49" t="s">
        <v>80</v>
      </c>
      <c r="E40" s="13" t="s">
        <v>38</v>
      </c>
      <c r="F40" s="84">
        <v>1.5</v>
      </c>
      <c r="G40" s="84" t="s">
        <v>29</v>
      </c>
      <c r="H40" s="84">
        <f>SUM(J40:K40)</f>
        <v>26701399.329999998</v>
      </c>
      <c r="I40" s="84">
        <v>0</v>
      </c>
      <c r="J40" s="84">
        <v>24565287.399999999</v>
      </c>
      <c r="K40" s="84">
        <v>2136111.9300000002</v>
      </c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</row>
    <row r="41" spans="1:257" ht="30.85" customHeight="1" x14ac:dyDescent="0.25">
      <c r="A41" s="113" t="s">
        <v>61</v>
      </c>
      <c r="B41" s="114"/>
      <c r="C41" s="115"/>
      <c r="D41" s="115"/>
      <c r="E41" s="115"/>
      <c r="F41" s="115"/>
      <c r="G41" s="115"/>
      <c r="H41" s="28">
        <f>H42+H43</f>
        <v>51086956.499999993</v>
      </c>
      <c r="I41" s="28">
        <f t="shared" ref="I41:K41" si="4">I42+I43</f>
        <v>0</v>
      </c>
      <c r="J41" s="28">
        <f t="shared" si="4"/>
        <v>46999999.999999993</v>
      </c>
      <c r="K41" s="28">
        <f t="shared" si="4"/>
        <v>4086956.5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</row>
    <row r="42" spans="1:257" x14ac:dyDescent="0.25">
      <c r="A42" s="117" t="s">
        <v>62</v>
      </c>
      <c r="B42" s="118"/>
      <c r="C42" s="116" t="s">
        <v>28</v>
      </c>
      <c r="D42" s="116"/>
      <c r="E42" s="116"/>
      <c r="F42" s="29">
        <f>F38</f>
        <v>0.29499999999999998</v>
      </c>
      <c r="G42" s="31" t="s">
        <v>29</v>
      </c>
      <c r="H42" s="28">
        <f>H38</f>
        <v>4584639.68</v>
      </c>
      <c r="I42" s="28">
        <f>I38</f>
        <v>0</v>
      </c>
      <c r="J42" s="28">
        <f>J38</f>
        <v>4217868.51</v>
      </c>
      <c r="K42" s="45">
        <f>K38</f>
        <v>366771.17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</row>
    <row r="43" spans="1:257" x14ac:dyDescent="0.25">
      <c r="A43" s="119"/>
      <c r="B43" s="120"/>
      <c r="C43" s="114" t="s">
        <v>38</v>
      </c>
      <c r="D43" s="114"/>
      <c r="E43" s="114"/>
      <c r="F43" s="29">
        <f>F39+F40</f>
        <v>2.0629999999999997</v>
      </c>
      <c r="G43" s="52" t="s">
        <v>29</v>
      </c>
      <c r="H43" s="28">
        <f>H39+H40</f>
        <v>46502316.819999993</v>
      </c>
      <c r="I43" s="28">
        <f t="shared" ref="I43:K43" si="5">I39+I40</f>
        <v>0</v>
      </c>
      <c r="J43" s="28">
        <f t="shared" si="5"/>
        <v>42782131.489999995</v>
      </c>
      <c r="K43" s="28">
        <f t="shared" si="5"/>
        <v>3720185.33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</row>
    <row r="44" spans="1:257" ht="15" customHeight="1" x14ac:dyDescent="0.25">
      <c r="A44" s="92" t="s">
        <v>63</v>
      </c>
      <c r="B44" s="93"/>
      <c r="C44" s="93"/>
      <c r="D44" s="93"/>
      <c r="E44" s="93"/>
      <c r="F44" s="93"/>
      <c r="G44" s="93"/>
      <c r="H44" s="93"/>
      <c r="I44" s="93"/>
      <c r="J44" s="93"/>
      <c r="K44" s="94"/>
      <c r="M44" s="30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</row>
    <row r="45" spans="1:257" s="2" customFormat="1" ht="28.55" x14ac:dyDescent="0.25">
      <c r="A45" s="47" t="s">
        <v>24</v>
      </c>
      <c r="B45" s="16" t="s">
        <v>68</v>
      </c>
      <c r="C45" s="48" t="s">
        <v>81</v>
      </c>
      <c r="D45" s="49" t="s">
        <v>82</v>
      </c>
      <c r="E45" s="13" t="s">
        <v>38</v>
      </c>
      <c r="F45" s="49">
        <v>2.09</v>
      </c>
      <c r="G45" s="46" t="s">
        <v>29</v>
      </c>
      <c r="H45" s="50">
        <v>26881720.43</v>
      </c>
      <c r="I45" s="50">
        <v>0</v>
      </c>
      <c r="J45" s="50">
        <v>25000000</v>
      </c>
      <c r="K45" s="51">
        <v>1881720.43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</row>
    <row r="46" spans="1:257" ht="29.95" customHeight="1" x14ac:dyDescent="0.25">
      <c r="A46" s="113" t="s">
        <v>64</v>
      </c>
      <c r="B46" s="114"/>
      <c r="C46" s="115"/>
      <c r="D46" s="115"/>
      <c r="E46" s="115"/>
      <c r="F46" s="115"/>
      <c r="G46" s="115"/>
      <c r="H46" s="28">
        <f>I46+J46+K46</f>
        <v>26881720.43</v>
      </c>
      <c r="I46" s="28">
        <f t="shared" ref="I46:I47" si="6">I45</f>
        <v>0</v>
      </c>
      <c r="J46" s="28">
        <f t="shared" ref="J46:J47" si="7">J45</f>
        <v>25000000</v>
      </c>
      <c r="K46" s="45">
        <f t="shared" ref="K46:K47" si="8">K45</f>
        <v>1881720.43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</row>
    <row r="47" spans="1:257" s="32" customFormat="1" ht="31.55" customHeight="1" x14ac:dyDescent="0.25">
      <c r="A47" s="113" t="s">
        <v>65</v>
      </c>
      <c r="B47" s="114"/>
      <c r="C47" s="114" t="s">
        <v>38</v>
      </c>
      <c r="D47" s="114"/>
      <c r="E47" s="114"/>
      <c r="F47" s="29">
        <f>F45</f>
        <v>2.09</v>
      </c>
      <c r="G47" s="31" t="s">
        <v>29</v>
      </c>
      <c r="H47" s="28">
        <f>H46</f>
        <v>26881720.43</v>
      </c>
      <c r="I47" s="28">
        <f t="shared" si="6"/>
        <v>0</v>
      </c>
      <c r="J47" s="28">
        <f t="shared" si="7"/>
        <v>25000000</v>
      </c>
      <c r="K47" s="45">
        <f t="shared" si="8"/>
        <v>1881720.43</v>
      </c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</row>
    <row r="48" spans="1:257" ht="29.25" customHeight="1" x14ac:dyDescent="0.25">
      <c r="A48" s="123" t="s">
        <v>66</v>
      </c>
      <c r="B48" s="124"/>
      <c r="C48" s="125"/>
      <c r="D48" s="125"/>
      <c r="E48" s="125"/>
      <c r="F48" s="125"/>
      <c r="G48" s="125"/>
      <c r="H48" s="126">
        <f>SUM(H49:H52)</f>
        <v>1179330558.8</v>
      </c>
      <c r="I48" s="126">
        <f t="shared" ref="I48:K48" si="9">SUM(I49:I52)</f>
        <v>0</v>
      </c>
      <c r="J48" s="126">
        <f t="shared" si="9"/>
        <v>967595000.00170004</v>
      </c>
      <c r="K48" s="126">
        <f t="shared" si="9"/>
        <v>211735558.79829997</v>
      </c>
      <c r="L48" s="30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</row>
    <row r="49" spans="1:86" ht="15" customHeight="1" x14ac:dyDescent="0.25">
      <c r="A49" s="127" t="s">
        <v>67</v>
      </c>
      <c r="B49" s="127"/>
      <c r="C49" s="128" t="s">
        <v>38</v>
      </c>
      <c r="D49" s="128"/>
      <c r="E49" s="128"/>
      <c r="F49" s="129">
        <f>F47+F43+F36+F28</f>
        <v>7.3529999999999998</v>
      </c>
      <c r="G49" s="129" t="s">
        <v>29</v>
      </c>
      <c r="H49" s="130">
        <f>H47+H28+H36+H43</f>
        <v>146261227.39999998</v>
      </c>
      <c r="I49" s="130">
        <f t="shared" ref="I49:K49" si="10">I47+I28+I36+I43</f>
        <v>0</v>
      </c>
      <c r="J49" s="130">
        <f t="shared" si="10"/>
        <v>132968511.91</v>
      </c>
      <c r="K49" s="130">
        <f t="shared" si="10"/>
        <v>13292715.489999998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</row>
    <row r="50" spans="1:86" ht="15" customHeight="1" x14ac:dyDescent="0.25">
      <c r="A50" s="127"/>
      <c r="B50" s="127"/>
      <c r="C50" s="128" t="s">
        <v>28</v>
      </c>
      <c r="D50" s="128"/>
      <c r="E50" s="128"/>
      <c r="F50" s="129">
        <f>F27+F35+F42</f>
        <v>4.4689999999999994</v>
      </c>
      <c r="G50" s="129" t="str">
        <f>G27</f>
        <v>км</v>
      </c>
      <c r="H50" s="130">
        <f>H27+H35+H42</f>
        <v>458781172.15000004</v>
      </c>
      <c r="I50" s="130">
        <f>I27+I35+I42</f>
        <v>0</v>
      </c>
      <c r="J50" s="130">
        <f>J27+J35+J42</f>
        <v>375195960.69170004</v>
      </c>
      <c r="K50" s="130">
        <f>K27+K35+K42</f>
        <v>83585211.458299994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</row>
    <row r="51" spans="1:86" x14ac:dyDescent="0.25">
      <c r="A51" s="127"/>
      <c r="B51" s="127"/>
      <c r="C51" s="131" t="s">
        <v>50</v>
      </c>
      <c r="D51" s="131"/>
      <c r="E51" s="131"/>
      <c r="F51" s="130">
        <f>F29</f>
        <v>0</v>
      </c>
      <c r="G51" s="129" t="str">
        <f t="shared" ref="G51:K51" si="11">G29</f>
        <v>пог. м</v>
      </c>
      <c r="H51" s="130">
        <f>H29</f>
        <v>510788159.25</v>
      </c>
      <c r="I51" s="130">
        <f t="shared" si="11"/>
        <v>0</v>
      </c>
      <c r="J51" s="130">
        <f t="shared" si="11"/>
        <v>408630527.39999998</v>
      </c>
      <c r="K51" s="130">
        <f t="shared" si="11"/>
        <v>102157631.84999999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</row>
    <row r="52" spans="1:86" x14ac:dyDescent="0.25">
      <c r="A52" s="127"/>
      <c r="B52" s="127"/>
      <c r="C52" s="133" t="s">
        <v>75</v>
      </c>
      <c r="D52" s="134"/>
      <c r="E52" s="135"/>
      <c r="F52" s="129">
        <f>F25</f>
        <v>0.32300000000000001</v>
      </c>
      <c r="G52" s="132" t="s">
        <v>29</v>
      </c>
      <c r="H52" s="130">
        <f>H30</f>
        <v>63500000</v>
      </c>
      <c r="I52" s="130">
        <f t="shared" ref="I52:K52" si="12">I30</f>
        <v>0</v>
      </c>
      <c r="J52" s="130">
        <f t="shared" si="12"/>
        <v>50800000</v>
      </c>
      <c r="K52" s="130">
        <f t="shared" si="12"/>
        <v>12700000</v>
      </c>
      <c r="L52" s="30"/>
      <c r="M52" s="30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</row>
    <row r="53" spans="1:86" ht="49.55" hidden="1" customHeight="1" x14ac:dyDescent="0.25">
      <c r="A53" s="34"/>
      <c r="B53" s="34"/>
      <c r="C53" s="34"/>
      <c r="D53" s="34"/>
      <c r="E53" s="34"/>
      <c r="F53" s="35"/>
      <c r="G53" s="35"/>
      <c r="H53" s="36"/>
      <c r="I53" s="36"/>
      <c r="J53" s="36"/>
      <c r="K53" s="36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</row>
    <row r="54" spans="1:86" x14ac:dyDescent="0.25">
      <c r="A54" s="37"/>
      <c r="B54" s="38"/>
      <c r="C54" s="38"/>
      <c r="D54" s="38"/>
      <c r="E54" s="38"/>
      <c r="F54" s="38"/>
      <c r="G54" s="38"/>
      <c r="H54" s="38"/>
      <c r="I54" s="121"/>
      <c r="J54" s="121"/>
      <c r="K54" s="12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</row>
    <row r="55" spans="1:86" x14ac:dyDescent="0.25">
      <c r="A55" s="122" t="s">
        <v>69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</row>
    <row r="56" spans="1:8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</row>
    <row r="57" spans="1:8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</row>
    <row r="58" spans="1:8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</row>
    <row r="59" spans="1:8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</row>
    <row r="60" spans="1:8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</row>
    <row r="61" spans="1:8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</row>
    <row r="62" spans="1:8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</row>
    <row r="63" spans="1:8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</row>
    <row r="64" spans="1:8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</row>
    <row r="65" spans="1:8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</row>
    <row r="66" spans="1:8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</row>
    <row r="67" spans="1:8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</row>
    <row r="68" spans="1:8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</row>
    <row r="69" spans="1:8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</row>
    <row r="70" spans="1:8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</row>
    <row r="71" spans="1:8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</row>
    <row r="72" spans="1:86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</row>
    <row r="73" spans="1:86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</row>
    <row r="74" spans="1:86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</row>
    <row r="75" spans="1:86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</row>
    <row r="76" spans="1:86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</row>
    <row r="77" spans="1:86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</row>
    <row r="78" spans="1:86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</row>
    <row r="79" spans="1:86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</row>
    <row r="80" spans="1:86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</row>
    <row r="81" spans="1:86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</row>
    <row r="82" spans="1:86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</row>
    <row r="83" spans="1:86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</row>
    <row r="84" spans="1:86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</row>
    <row r="85" spans="1:86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</row>
    <row r="86" spans="1:86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</row>
    <row r="87" spans="1:86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</row>
    <row r="88" spans="1:86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</row>
    <row r="89" spans="1:86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</row>
    <row r="90" spans="1:86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</row>
    <row r="91" spans="1:86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</row>
    <row r="92" spans="1:86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</row>
    <row r="93" spans="1:86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</row>
    <row r="94" spans="1:86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</row>
    <row r="95" spans="1:86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</row>
    <row r="96" spans="1:86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</row>
    <row r="97" spans="1:86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</row>
    <row r="98" spans="1:86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</row>
    <row r="99" spans="1:86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</row>
    <row r="100" spans="1:86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</row>
    <row r="101" spans="1:86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</row>
    <row r="102" spans="1:86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</row>
    <row r="103" spans="1:86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</row>
    <row r="104" spans="1:86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</row>
    <row r="105" spans="1:86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</row>
    <row r="106" spans="1:86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</row>
    <row r="107" spans="1:86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</row>
    <row r="108" spans="1:86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</row>
    <row r="109" spans="1:86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</row>
    <row r="110" spans="1:86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</row>
    <row r="111" spans="1:86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</row>
    <row r="112" spans="1:86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</row>
    <row r="113" spans="1:86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</row>
    <row r="114" spans="1:86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</row>
    <row r="115" spans="1:86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</row>
    <row r="116" spans="1:86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</row>
    <row r="117" spans="1:86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</row>
    <row r="118" spans="1:86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</row>
    <row r="119" spans="1:86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</row>
    <row r="120" spans="1:86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</row>
    <row r="121" spans="1:86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</row>
    <row r="122" spans="1:86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</row>
    <row r="123" spans="1:86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</row>
    <row r="124" spans="1:86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</row>
    <row r="125" spans="1:86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</row>
    <row r="126" spans="1:86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</row>
    <row r="127" spans="1:86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</row>
    <row r="128" spans="1:86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</row>
    <row r="129" spans="1:86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</row>
    <row r="130" spans="1:86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</row>
    <row r="131" spans="1:86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</row>
    <row r="132" spans="1:86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</row>
    <row r="133" spans="1:86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</row>
    <row r="134" spans="1:86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</row>
    <row r="135" spans="1:86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</row>
    <row r="136" spans="1:86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</row>
    <row r="137" spans="1:86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</row>
    <row r="138" spans="1:86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</row>
    <row r="139" spans="1:86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</row>
    <row r="140" spans="1:86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</row>
    <row r="141" spans="1:86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</row>
    <row r="142" spans="1:86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</row>
    <row r="143" spans="1:86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</row>
    <row r="144" spans="1:86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</row>
    <row r="145" spans="1:86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</row>
    <row r="146" spans="1:86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</row>
    <row r="147" spans="1:86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</row>
    <row r="148" spans="1:86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</row>
    <row r="149" spans="1:86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</row>
    <row r="150" spans="1:86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</row>
    <row r="151" spans="1:86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</row>
    <row r="152" spans="1:86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</row>
    <row r="153" spans="1:86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</row>
    <row r="154" spans="1:86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</row>
    <row r="155" spans="1:86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</row>
    <row r="156" spans="1:86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</row>
    <row r="157" spans="1:86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</row>
    <row r="158" spans="1:86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</row>
    <row r="159" spans="1:86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</row>
    <row r="160" spans="1:86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</row>
    <row r="161" spans="1:86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</row>
    <row r="162" spans="1:86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</row>
    <row r="163" spans="1:86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</row>
    <row r="164" spans="1:86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</row>
    <row r="165" spans="1:86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</row>
    <row r="166" spans="1:86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</row>
    <row r="167" spans="1:86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</row>
    <row r="168" spans="1:86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</row>
    <row r="169" spans="1:86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</row>
    <row r="170" spans="1:86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</row>
    <row r="171" spans="1:86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</row>
    <row r="172" spans="1:86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</row>
    <row r="173" spans="1:86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</row>
    <row r="174" spans="1:86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</row>
    <row r="175" spans="1:86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</row>
    <row r="176" spans="1:86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</row>
    <row r="177" spans="1:86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</row>
    <row r="178" spans="1:86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</row>
    <row r="179" spans="1:86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</row>
    <row r="180" spans="1:86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</row>
    <row r="181" spans="1:86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</row>
    <row r="182" spans="1:86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</row>
    <row r="183" spans="1:86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</row>
    <row r="184" spans="1:86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</row>
    <row r="185" spans="1:86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</row>
    <row r="186" spans="1:86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</row>
    <row r="187" spans="1:86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</row>
    <row r="188" spans="1:86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</row>
    <row r="189" spans="1:86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</row>
    <row r="190" spans="1:86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</row>
    <row r="191" spans="1:86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</row>
    <row r="192" spans="1:86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</row>
    <row r="193" spans="1:86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</row>
    <row r="194" spans="1:86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</row>
    <row r="195" spans="1:86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</row>
    <row r="196" spans="1:86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</row>
    <row r="197" spans="1:86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</row>
    <row r="198" spans="1:86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</row>
    <row r="199" spans="1:86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</row>
    <row r="200" spans="1:86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</row>
    <row r="201" spans="1:86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</row>
    <row r="202" spans="1:86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</row>
    <row r="203" spans="1:86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</row>
    <row r="204" spans="1:86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</row>
    <row r="205" spans="1:86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</row>
    <row r="206" spans="1:86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</row>
    <row r="207" spans="1:86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</row>
    <row r="208" spans="1:86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</row>
    <row r="209" spans="1:86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</row>
    <row r="210" spans="1:86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</row>
    <row r="211" spans="1:86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</row>
    <row r="212" spans="1:86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</row>
    <row r="213" spans="1:86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</row>
    <row r="214" spans="1:86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</row>
    <row r="215" spans="1:86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</row>
    <row r="216" spans="1:86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</row>
    <row r="217" spans="1:86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</row>
    <row r="218" spans="1:86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</row>
    <row r="219" spans="1:86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</row>
    <row r="220" spans="1:86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</row>
    <row r="221" spans="1:86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</row>
    <row r="222" spans="1:86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</row>
    <row r="223" spans="1:86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</row>
    <row r="224" spans="1:86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</row>
    <row r="225" spans="1:86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</row>
    <row r="226" spans="1:86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</row>
    <row r="227" spans="1:86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</row>
    <row r="228" spans="1:86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</row>
    <row r="229" spans="1:86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</row>
    <row r="230" spans="1:86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</row>
    <row r="231" spans="1:86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</row>
    <row r="232" spans="1:86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</row>
    <row r="233" spans="1:86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</row>
    <row r="234" spans="1:86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</row>
    <row r="235" spans="1:86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</row>
    <row r="236" spans="1:86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</row>
    <row r="237" spans="1:86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</row>
    <row r="238" spans="1:86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</row>
    <row r="239" spans="1:86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</row>
    <row r="240" spans="1:86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</row>
    <row r="241" spans="1:86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</row>
    <row r="242" spans="1:86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</row>
    <row r="243" spans="1:86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</row>
    <row r="244" spans="1:86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</row>
    <row r="245" spans="1:86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</row>
    <row r="246" spans="1:86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</row>
    <row r="247" spans="1:86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</row>
    <row r="248" spans="1:86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</row>
    <row r="249" spans="1:86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</row>
    <row r="250" spans="1:86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</row>
    <row r="251" spans="1:86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</row>
    <row r="252" spans="1:86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</row>
    <row r="253" spans="1:86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</row>
    <row r="254" spans="1:86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</row>
    <row r="255" spans="1:86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</row>
    <row r="256" spans="1:86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</row>
    <row r="257" spans="1:86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</row>
    <row r="258" spans="1:86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</row>
    <row r="259" spans="1:86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</row>
    <row r="260" spans="1:86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</row>
    <row r="261" spans="1:86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</row>
    <row r="262" spans="1:86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</row>
    <row r="263" spans="1:86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</row>
    <row r="264" spans="1:86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</row>
    <row r="265" spans="1:86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</row>
    <row r="266" spans="1:86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</row>
    <row r="267" spans="1:86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</row>
    <row r="268" spans="1:86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</row>
    <row r="269" spans="1:86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</row>
    <row r="270" spans="1:86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</row>
    <row r="271" spans="1:86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</row>
    <row r="272" spans="1:86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</row>
    <row r="273" spans="1:86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</row>
    <row r="274" spans="1:86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</row>
    <row r="275" spans="1:86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</row>
    <row r="276" spans="1:86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</row>
    <row r="277" spans="1:86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</row>
    <row r="278" spans="1:86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</row>
    <row r="279" spans="1:86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</row>
    <row r="280" spans="1:86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</row>
    <row r="281" spans="1:86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</row>
    <row r="282" spans="1:86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</row>
    <row r="283" spans="1:86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</row>
    <row r="284" spans="1:86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</row>
    <row r="285" spans="1:86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</row>
    <row r="286" spans="1:86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</row>
    <row r="287" spans="1:86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</row>
    <row r="288" spans="1:86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</row>
    <row r="289" spans="1:86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</row>
    <row r="290" spans="1:86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</row>
    <row r="291" spans="1:86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M291" s="39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  <c r="BH291" s="40"/>
      <c r="BI291" s="40"/>
      <c r="BJ291" s="40"/>
      <c r="BK291" s="40"/>
      <c r="BL291" s="40"/>
      <c r="BM291" s="40"/>
      <c r="BN291" s="40"/>
      <c r="BO291" s="40"/>
      <c r="BP291" s="40"/>
      <c r="BQ291" s="40"/>
      <c r="BR291" s="40"/>
      <c r="BS291" s="40"/>
      <c r="BT291" s="40"/>
      <c r="BU291" s="40"/>
      <c r="BV291" s="40"/>
      <c r="BW291" s="40"/>
      <c r="BX291" s="40"/>
      <c r="BY291" s="40"/>
      <c r="BZ291" s="40"/>
      <c r="CA291" s="40"/>
      <c r="CB291" s="40"/>
      <c r="CC291" s="40"/>
      <c r="CD291" s="40"/>
      <c r="CE291" s="40"/>
      <c r="CF291" s="40"/>
      <c r="CG291" s="40"/>
      <c r="CH291" s="40"/>
    </row>
    <row r="292" spans="1:86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86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86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86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86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86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86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86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86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86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86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86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86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</sheetData>
  <mergeCells count="50">
    <mergeCell ref="I54:K54"/>
    <mergeCell ref="A55:K55"/>
    <mergeCell ref="A48:B48"/>
    <mergeCell ref="C48:G48"/>
    <mergeCell ref="C49:E49"/>
    <mergeCell ref="C50:E50"/>
    <mergeCell ref="C51:E51"/>
    <mergeCell ref="A49:B52"/>
    <mergeCell ref="C52:E52"/>
    <mergeCell ref="A44:K44"/>
    <mergeCell ref="A46:B46"/>
    <mergeCell ref="C46:G46"/>
    <mergeCell ref="A47:B47"/>
    <mergeCell ref="C47:E47"/>
    <mergeCell ref="A37:K37"/>
    <mergeCell ref="A41:B41"/>
    <mergeCell ref="C41:G41"/>
    <mergeCell ref="C42:E42"/>
    <mergeCell ref="A42:B43"/>
    <mergeCell ref="C43:E43"/>
    <mergeCell ref="A34:B34"/>
    <mergeCell ref="C34:G34"/>
    <mergeCell ref="A35:B36"/>
    <mergeCell ref="C35:E35"/>
    <mergeCell ref="C36:E36"/>
    <mergeCell ref="C28:E28"/>
    <mergeCell ref="C29:E29"/>
    <mergeCell ref="C30:E30"/>
    <mergeCell ref="A31:K31"/>
    <mergeCell ref="A27:B30"/>
    <mergeCell ref="H16:H17"/>
    <mergeCell ref="I16:K16"/>
    <mergeCell ref="A19:K19"/>
    <mergeCell ref="A26:B26"/>
    <mergeCell ref="C26:G26"/>
    <mergeCell ref="A16:A17"/>
    <mergeCell ref="B16:B17"/>
    <mergeCell ref="C16:D16"/>
    <mergeCell ref="E16:E17"/>
    <mergeCell ref="F16:G16"/>
    <mergeCell ref="I9:K9"/>
    <mergeCell ref="I10:K10"/>
    <mergeCell ref="I11:K11"/>
    <mergeCell ref="I13:K13"/>
    <mergeCell ref="A15:K15"/>
    <mergeCell ref="I3:K3"/>
    <mergeCell ref="I4:K4"/>
    <mergeCell ref="I5:K5"/>
    <mergeCell ref="I6:K6"/>
    <mergeCell ref="I8:K8"/>
  </mergeCells>
  <pageMargins left="0.25" right="0.25" top="0.75" bottom="0.75" header="0.3" footer="0.3"/>
  <pageSetup paperSize="9" scale="71" fitToHeight="0" orientation="landscape" horizontalDpi="1200" verticalDpi="1200" r:id="rId1"/>
  <headerFooter>
    <oddHeader>&amp;C&amp;P</oddHeader>
  </headerFooter>
  <rowBreaks count="1" manualBreakCount="1">
    <brk id="2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06.03.2020 (2022)</vt:lpstr>
      <vt:lpstr>'06.03.2020 (2022)'!Print_Titles</vt:lpstr>
      <vt:lpstr>'06.03.2020 (2022)'!Область_печати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Полуэктова Евгения Анатольевна</dc:creator>
  <cp:lastModifiedBy>Мазуров Денис Николаевич</cp:lastModifiedBy>
  <cp:revision>6</cp:revision>
  <cp:lastPrinted>2024-10-23T10:01:19Z</cp:lastPrinted>
  <dcterms:created xsi:type="dcterms:W3CDTF">2018-08-07T10:42:00Z</dcterms:created>
  <dcterms:modified xsi:type="dcterms:W3CDTF">2024-12-05T06:41:42Z</dcterms:modified>
  <cp:version>917504</cp:version>
</cp:coreProperties>
</file>