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602" windowHeight="12432"/>
  </bookViews>
  <sheets>
    <sheet name="06.03.2020 (2022)" sheetId="1" r:id="rId1"/>
  </sheets>
  <definedNames>
    <definedName name="Print_Titles" localSheetId="0">'06.03.2020 (2022)'!$19:$19</definedName>
    <definedName name="_xlnm.Print_Area" localSheetId="0">'06.03.2020 (2022)'!$A$1:$K$52</definedName>
  </definedNames>
  <calcPr calcId="145621"/>
</workbook>
</file>

<file path=xl/calcChain.xml><?xml version="1.0" encoding="utf-8"?>
<calcChain xmlns="http://schemas.openxmlformats.org/spreadsheetml/2006/main">
  <c r="F47" i="1" l="1"/>
  <c r="F46" i="1"/>
  <c r="F45" i="1"/>
  <c r="H46" i="1"/>
  <c r="H45" i="1"/>
  <c r="I46" i="1" l="1"/>
  <c r="J46" i="1"/>
  <c r="K46" i="1"/>
  <c r="H39" i="1" l="1"/>
  <c r="H38" i="1" s="1"/>
  <c r="F43" i="1" l="1"/>
  <c r="J42" i="1"/>
  <c r="J43" i="1" s="1"/>
  <c r="K41" i="1"/>
  <c r="K42" i="1" s="1"/>
  <c r="K43" i="1" s="1"/>
  <c r="I41" i="1"/>
  <c r="I42" i="1" s="1"/>
  <c r="I43" i="1" s="1"/>
  <c r="K39" i="1"/>
  <c r="K38" i="1" s="1"/>
  <c r="J39" i="1"/>
  <c r="J38" i="1" s="1"/>
  <c r="I39" i="1"/>
  <c r="I38" i="1" s="1"/>
  <c r="F39" i="1"/>
  <c r="J35" i="1"/>
  <c r="J34" i="1" s="1"/>
  <c r="I35" i="1"/>
  <c r="I34" i="1" s="1"/>
  <c r="H35" i="1"/>
  <c r="H34" i="1" s="1"/>
  <c r="F35" i="1"/>
  <c r="K33" i="1"/>
  <c r="K35" i="1" s="1"/>
  <c r="K34" i="1" s="1"/>
  <c r="I31" i="1"/>
  <c r="I47" i="1" s="1"/>
  <c r="F31" i="1"/>
  <c r="I30" i="1"/>
  <c r="F30" i="1"/>
  <c r="I29" i="1"/>
  <c r="F29" i="1"/>
  <c r="H27" i="1"/>
  <c r="J27" i="1" s="1"/>
  <c r="J26" i="1"/>
  <c r="K26" i="1" s="1"/>
  <c r="H26" i="1"/>
  <c r="H30" i="1" s="1"/>
  <c r="J25" i="1"/>
  <c r="J24" i="1"/>
  <c r="K24" i="1" s="1"/>
  <c r="J23" i="1"/>
  <c r="H22" i="1"/>
  <c r="H31" i="1" s="1"/>
  <c r="H47" i="1" s="1"/>
  <c r="I21" i="1"/>
  <c r="J22" i="1" l="1"/>
  <c r="K22" i="1" s="1"/>
  <c r="I28" i="1"/>
  <c r="J30" i="1"/>
  <c r="J45" i="1" s="1"/>
  <c r="I45" i="1"/>
  <c r="I44" i="1" s="1"/>
  <c r="J29" i="1"/>
  <c r="K27" i="1"/>
  <c r="K29" i="1" s="1"/>
  <c r="K23" i="1"/>
  <c r="K25" i="1"/>
  <c r="K30" i="1" s="1"/>
  <c r="K45" i="1" s="1"/>
  <c r="H29" i="1"/>
  <c r="H41" i="1"/>
  <c r="H42" i="1" s="1"/>
  <c r="H43" i="1" s="1"/>
  <c r="J31" i="1" l="1"/>
  <c r="J47" i="1" s="1"/>
  <c r="K31" i="1"/>
  <c r="K47" i="1" s="1"/>
  <c r="H28" i="1"/>
  <c r="H44" i="1"/>
  <c r="K28" i="1"/>
  <c r="J44" i="1"/>
  <c r="K44" i="1" l="1"/>
  <c r="J28" i="1"/>
</calcChain>
</file>

<file path=xl/sharedStrings.xml><?xml version="1.0" encoding="utf-8"?>
<sst xmlns="http://schemas.openxmlformats.org/spreadsheetml/2006/main" count="113" uniqueCount="74">
  <si>
    <t>Приложение № 3</t>
  </si>
  <si>
    <t xml:space="preserve">к постановлению Кабинета Министров </t>
  </si>
  <si>
    <t>Чувашской Республики</t>
  </si>
  <si>
    <t>УТВЕРЖДЕНО</t>
  </si>
  <si>
    <t xml:space="preserve">постановлением Кабинета Министров </t>
  </si>
  <si>
    <t>от 25.01.2024   № 17</t>
  </si>
  <si>
    <t>(приложение № 3)</t>
  </si>
  <si>
    <t>Р А С П Р Е Д Е Л Е Н И Е</t>
  </si>
  <si>
    <t>средств республиканского бюджета Чувашской Республики на реализацию мероприятий комплексного развития транспортной инфраструктуры Чебоксарской агломерации 
в рамках реализации национального проекта «Безопасные качественные дороги» на 2026 год</t>
  </si>
  <si>
    <t>№ пп</t>
  </si>
  <si>
    <t xml:space="preserve">Наименование автомобильной дороги, объекта </t>
  </si>
  <si>
    <t>Адрес участка</t>
  </si>
  <si>
    <t>Вид работ</t>
  </si>
  <si>
    <t>Мощность работ</t>
  </si>
  <si>
    <t>Объем финансирования, рублей</t>
  </si>
  <si>
    <t>В том числе</t>
  </si>
  <si>
    <t>начало (км+м)</t>
  </si>
  <si>
    <t>конец (км+м)</t>
  </si>
  <si>
    <t>значение</t>
  </si>
  <si>
    <t>единица измерения</t>
  </si>
  <si>
    <t>из федерального бюджета, рублей</t>
  </si>
  <si>
    <t>из республикан-ского бюджета Чувашской Республики, рублей</t>
  </si>
  <si>
    <t>из местного бюджета, рублей</t>
  </si>
  <si>
    <t>город Чебоксары</t>
  </si>
  <si>
    <t>1.</t>
  </si>
  <si>
    <t>Капитальный ремонт Гагаринского моста</t>
  </si>
  <si>
    <t>ул. Гагарина</t>
  </si>
  <si>
    <t>капитальный ремонт моста</t>
  </si>
  <si>
    <t>пог. м</t>
  </si>
  <si>
    <t>2.</t>
  </si>
  <si>
    <t>Капитальный ремонт Калининского моста</t>
  </si>
  <si>
    <t>ул. Калинина</t>
  </si>
  <si>
    <t>3.</t>
  </si>
  <si>
    <t>ул. Пристанционная</t>
  </si>
  <si>
    <t>пр. И. Яковлева</t>
  </si>
  <si>
    <t>Вурнарское шоссе</t>
  </si>
  <si>
    <t>ремонт покрытия проезжей части</t>
  </si>
  <si>
    <t>км</t>
  </si>
  <si>
    <t>4.</t>
  </si>
  <si>
    <t>ул. Ярославская</t>
  </si>
  <si>
    <t>ул. С. Радонежского</t>
  </si>
  <si>
    <t>ул. Энгельса</t>
  </si>
  <si>
    <t>5.</t>
  </si>
  <si>
    <t>ул. Совхозная</t>
  </si>
  <si>
    <t>ул. Совхозная, д. 4</t>
  </si>
  <si>
    <t>ул. Совхозная, д. 9</t>
  </si>
  <si>
    <t>6.</t>
  </si>
  <si>
    <t>Ядринское шоссе</t>
  </si>
  <si>
    <t>ул. Заовражная, д. 70</t>
  </si>
  <si>
    <t>капитальный ремонт покрытия проезжей части</t>
  </si>
  <si>
    <t>Всего по автомобильным дорогам 
г. Чебоксары</t>
  </si>
  <si>
    <t>Итого по автомобильным дорогам 
г. Чебоксары</t>
  </si>
  <si>
    <t>город Новочебоксарск</t>
  </si>
  <si>
    <t>Капитальный ремонт участка автомобильной дороги ул. Строителей</t>
  </si>
  <si>
    <t>ул. Строителей</t>
  </si>
  <si>
    <t>Всего по автомобильным дорогам 
г. Новочебоксарска</t>
  </si>
  <si>
    <t>Итого по автомобильным дорогам 
г. Новочебоксарска</t>
  </si>
  <si>
    <t>Чебоксарский муниципальный округ</t>
  </si>
  <si>
    <t>0+000</t>
  </si>
  <si>
    <t>Всего по автомобильным дорогам Чебоксарского муниципального округа</t>
  </si>
  <si>
    <t>Моргаушский муниципальный округ</t>
  </si>
  <si>
    <t>Автомобильная дорога «Б. Сундырь – Ильинка»</t>
  </si>
  <si>
    <t>2+000</t>
  </si>
  <si>
    <t>Всего по автомобильным дорогам Моргаушского муниципального округа</t>
  </si>
  <si>
    <t>Итого по автомобильным дорогам Моргаушского муниципального округа</t>
  </si>
  <si>
    <t>Всего по автомобильным дорогам Чебоксарской агломерации</t>
  </si>
  <si>
    <t>Итого по автомобильным дорогам Чебоксарской агломерации</t>
  </si>
  <si>
    <t>____________________</t>
  </si>
  <si>
    <t>Автодорога «Кугеси – Атлашево – Новочебоксарск» – Малые Коснары – Мерешпоси»</t>
  </si>
  <si>
    <t>_______________</t>
  </si>
  <si>
    <t>Автодорога до Заовражное</t>
  </si>
  <si>
    <t>Итого по автомобильным дорогам 
Чебоксарского муниципального округа</t>
  </si>
  <si>
    <t>2+587</t>
  </si>
  <si>
    <t xml:space="preserve">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</si>
</sst>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mm/dd/yyyy"/>
    <numFmt numFmtId="166" formatCode="#,##0.000"/>
  </numFmts>
  <fonts count="10" x14ac:knownFonts="1">
    <font>
      <sz val="10"/>
      <color theme="1"/>
      <name val="Arial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indexed="65"/>
      </patternFill>
    </fill>
    <fill>
      <patternFill patternType="solid">
        <fgColor theme="0"/>
        <bgColor indexed="26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8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</cellStyleXfs>
  <cellXfs count="10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2" xfId="0" applyFont="1" applyFill="1" applyBorder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3" fillId="2" borderId="2" xfId="0" applyFont="1" applyFill="1" applyBorder="1"/>
    <xf numFmtId="0" fontId="4" fillId="2" borderId="0" xfId="0" applyFont="1" applyFill="1" applyAlignment="1">
      <alignment horizontal="center"/>
    </xf>
    <xf numFmtId="0" fontId="2" fillId="2" borderId="5" xfId="5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5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left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65" fontId="2" fillId="2" borderId="5" xfId="0" applyNumberFormat="1" applyFont="1" applyFill="1" applyBorder="1" applyAlignment="1">
      <alignment horizontal="center" vertical="top" wrapText="1"/>
    </xf>
    <xf numFmtId="166" fontId="2" fillId="2" borderId="5" xfId="0" applyNumberFormat="1" applyFont="1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/>
    <xf numFmtId="0" fontId="2" fillId="3" borderId="2" xfId="0" applyFont="1" applyFill="1" applyBorder="1"/>
    <xf numFmtId="0" fontId="2" fillId="3" borderId="5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left" vertical="top" wrapText="1"/>
    </xf>
    <xf numFmtId="164" fontId="2" fillId="3" borderId="5" xfId="0" applyNumberFormat="1" applyFont="1" applyFill="1" applyBorder="1" applyAlignment="1">
      <alignment horizontal="center" vertical="top" wrapText="1"/>
    </xf>
    <xf numFmtId="165" fontId="2" fillId="3" borderId="5" xfId="0" applyNumberFormat="1" applyFont="1" applyFill="1" applyBorder="1" applyAlignment="1">
      <alignment horizontal="center" vertical="top" wrapText="1"/>
    </xf>
    <xf numFmtId="4" fontId="2" fillId="3" borderId="5" xfId="0" applyNumberFormat="1" applyFont="1" applyFill="1" applyBorder="1" applyAlignment="1">
      <alignment horizontal="center" vertical="top" wrapText="1"/>
    </xf>
    <xf numFmtId="4" fontId="2" fillId="3" borderId="5" xfId="3" applyNumberFormat="1" applyFont="1" applyFill="1" applyBorder="1" applyAlignment="1">
      <alignment horizontal="center" vertical="top" wrapText="1"/>
    </xf>
    <xf numFmtId="4" fontId="2" fillId="3" borderId="5" xfId="0" applyNumberFormat="1" applyFont="1" applyFill="1" applyBorder="1" applyAlignment="1">
      <alignment horizontal="center" vertical="top"/>
    </xf>
    <xf numFmtId="4" fontId="2" fillId="0" borderId="0" xfId="0" applyNumberFormat="1" applyFont="1"/>
    <xf numFmtId="0" fontId="2" fillId="0" borderId="0" xfId="0" applyFont="1"/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5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top" wrapText="1"/>
    </xf>
    <xf numFmtId="165" fontId="2" fillId="0" borderId="5" xfId="0" applyNumberFormat="1" applyFont="1" applyBorder="1" applyAlignment="1">
      <alignment horizontal="center" vertical="top" wrapText="1"/>
    </xf>
    <xf numFmtId="166" fontId="2" fillId="0" borderId="5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5" xfId="3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/>
    </xf>
    <xf numFmtId="166" fontId="2" fillId="3" borderId="5" xfId="0" applyNumberFormat="1" applyFont="1" applyFill="1" applyBorder="1" applyAlignment="1">
      <alignment horizontal="center" vertical="top" wrapText="1"/>
    </xf>
    <xf numFmtId="0" fontId="6" fillId="2" borderId="0" xfId="0" applyFont="1" applyFill="1"/>
    <xf numFmtId="0" fontId="5" fillId="2" borderId="5" xfId="0" applyFont="1" applyFill="1" applyBorder="1" applyAlignment="1">
      <alignment horizontal="center" vertical="top" wrapText="1"/>
    </xf>
    <xf numFmtId="4" fontId="5" fillId="2" borderId="5" xfId="0" applyNumberFormat="1" applyFont="1" applyFill="1" applyBorder="1" applyAlignment="1">
      <alignment horizontal="center" vertical="top" wrapText="1"/>
    </xf>
    <xf numFmtId="166" fontId="5" fillId="2" borderId="5" xfId="0" applyNumberFormat="1" applyFont="1" applyFill="1" applyBorder="1" applyAlignment="1">
      <alignment horizontal="center" vertical="top" wrapText="1"/>
    </xf>
    <xf numFmtId="0" fontId="2" fillId="2" borderId="5" xfId="6" applyFont="1" applyFill="1" applyBorder="1" applyAlignment="1">
      <alignment horizontal="left" vertical="top" wrapText="1"/>
    </xf>
    <xf numFmtId="2" fontId="2" fillId="2" borderId="5" xfId="6" applyNumberFormat="1" applyFont="1" applyFill="1" applyBorder="1" applyAlignment="1">
      <alignment horizontal="center" vertical="top" wrapText="1"/>
    </xf>
    <xf numFmtId="166" fontId="2" fillId="2" borderId="5" xfId="6" applyNumberFormat="1" applyFont="1" applyFill="1" applyBorder="1" applyAlignment="1">
      <alignment horizontal="center" vertical="top" wrapText="1"/>
    </xf>
    <xf numFmtId="0" fontId="2" fillId="4" borderId="2" xfId="0" applyFont="1" applyFill="1" applyBorder="1"/>
    <xf numFmtId="0" fontId="2" fillId="4" borderId="0" xfId="0" applyFont="1" applyFill="1"/>
    <xf numFmtId="4" fontId="5" fillId="3" borderId="5" xfId="0" applyNumberFormat="1" applyFont="1" applyFill="1" applyBorder="1" applyAlignment="1">
      <alignment horizontal="center" vertical="top" wrapText="1"/>
    </xf>
    <xf numFmtId="0" fontId="2" fillId="3" borderId="5" xfId="7" applyFont="1" applyFill="1" applyBorder="1" applyAlignment="1">
      <alignment horizontal="left" vertical="top" wrapText="1"/>
    </xf>
    <xf numFmtId="0" fontId="2" fillId="3" borderId="0" xfId="0" applyFont="1" applyFill="1"/>
    <xf numFmtId="0" fontId="2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4" fontId="3" fillId="3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166" fontId="5" fillId="2" borderId="0" xfId="0" applyNumberFormat="1" applyFont="1" applyFill="1" applyAlignment="1">
      <alignment vertical="top" wrapText="1"/>
    </xf>
    <xf numFmtId="4" fontId="5" fillId="2" borderId="0" xfId="0" applyNumberFormat="1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4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13" xfId="5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 wrapText="1"/>
    </xf>
    <xf numFmtId="4" fontId="2" fillId="2" borderId="13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4" fontId="2" fillId="3" borderId="13" xfId="0" applyNumberFormat="1" applyFont="1" applyFill="1" applyBorder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/>
    </xf>
    <xf numFmtId="4" fontId="5" fillId="2" borderId="13" xfId="0" applyNumberFormat="1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5" xfId="7" applyFont="1" applyFill="1" applyBorder="1" applyAlignment="1">
      <alignment horizontal="left" vertical="top" wrapText="1"/>
    </xf>
    <xf numFmtId="166" fontId="2" fillId="5" borderId="5" xfId="0" applyNumberFormat="1" applyFont="1" applyFill="1" applyBorder="1" applyAlignment="1">
      <alignment horizontal="center" vertical="top" wrapText="1"/>
    </xf>
    <xf numFmtId="0" fontId="2" fillId="5" borderId="5" xfId="0" applyFont="1" applyFill="1" applyBorder="1" applyAlignment="1">
      <alignment horizontal="center" vertical="top" wrapText="1"/>
    </xf>
    <xf numFmtId="4" fontId="5" fillId="3" borderId="13" xfId="0" applyNumberFormat="1" applyFont="1" applyFill="1" applyBorder="1" applyAlignment="1">
      <alignment horizontal="center" vertical="top" wrapText="1"/>
    </xf>
    <xf numFmtId="4" fontId="2" fillId="3" borderId="13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top" wrapText="1"/>
    </xf>
    <xf numFmtId="0" fontId="2" fillId="2" borderId="10" xfId="5" applyFont="1" applyFill="1" applyBorder="1" applyAlignment="1">
      <alignment horizontal="center" vertical="top" wrapText="1"/>
    </xf>
    <xf numFmtId="0" fontId="2" fillId="2" borderId="5" xfId="5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2" fillId="2" borderId="9" xfId="5" applyFont="1" applyFill="1" applyBorder="1" applyAlignment="1">
      <alignment horizontal="center" vertical="top" wrapText="1"/>
    </xf>
    <xf numFmtId="0" fontId="2" fillId="2" borderId="12" xfId="5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/>
    </xf>
    <xf numFmtId="0" fontId="5" fillId="3" borderId="5" xfId="0" applyFont="1" applyFill="1" applyBorder="1" applyAlignment="1">
      <alignment horizontal="center" vertical="top"/>
    </xf>
    <xf numFmtId="0" fontId="5" fillId="3" borderId="13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</cellXfs>
  <cellStyles count="18">
    <cellStyle name="Обычный" xfId="0" builtinId="0"/>
    <cellStyle name="Обычный 2" xfId="1"/>
    <cellStyle name="Обычный 2 16" xfId="2"/>
    <cellStyle name="Обычный 2 16 2" xfId="11"/>
    <cellStyle name="Обычный 2 2" xfId="3"/>
    <cellStyle name="Обычный 2 2 2" xfId="12"/>
    <cellStyle name="Обычный 2 3" xfId="10"/>
    <cellStyle name="Обычный 3" xfId="4"/>
    <cellStyle name="Обычный 3 2" xfId="5"/>
    <cellStyle name="Обычный 3 2 2" xfId="14"/>
    <cellStyle name="Обычный 3 3" xfId="13"/>
    <cellStyle name="Обычный 4" xfId="6"/>
    <cellStyle name="Обычный 4 2" xfId="7"/>
    <cellStyle name="Обычный 4 2 2" xfId="16"/>
    <cellStyle name="Обычный 4 3" xfId="15"/>
    <cellStyle name="Обычный 5" xfId="8"/>
    <cellStyle name="Обычный 5 2" xfId="17"/>
    <cellStyle name="Обычный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452673</xdr:colOff>
      <xdr:row>47</xdr:row>
      <xdr:rowOff>72427</xdr:rowOff>
    </xdr:from>
    <xdr:to>
      <xdr:col>10</xdr:col>
      <xdr:colOff>548871</xdr:colOff>
      <xdr:row>50</xdr:row>
      <xdr:rowOff>45267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6831" y="12575263"/>
          <a:ext cx="2558741" cy="110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17"/>
  <sheetViews>
    <sheetView tabSelected="1" view="pageBreakPreview" topLeftCell="A36" workbookViewId="0">
      <selection activeCell="G50" sqref="G50"/>
    </sheetView>
  </sheetViews>
  <sheetFormatPr defaultColWidth="11.375" defaultRowHeight="15" customHeight="1" x14ac:dyDescent="0.25"/>
  <cols>
    <col min="1" max="1" width="4.875" style="1" customWidth="1"/>
    <col min="2" max="2" width="36.75" style="2" customWidth="1"/>
    <col min="3" max="3" width="21.125" style="2" customWidth="1"/>
    <col min="4" max="4" width="20.625" style="2" customWidth="1"/>
    <col min="5" max="5" width="22.875" style="2" customWidth="1"/>
    <col min="6" max="6" width="14.375" style="2" customWidth="1"/>
    <col min="7" max="7" width="11.375" style="2" customWidth="1"/>
    <col min="8" max="8" width="18" style="2" customWidth="1"/>
    <col min="9" max="9" width="16.125" style="2" customWidth="1"/>
    <col min="10" max="10" width="17.875" style="2" customWidth="1"/>
    <col min="11" max="11" width="16.375" style="3" customWidth="1"/>
    <col min="12" max="12" width="11.375" style="4" customWidth="1"/>
    <col min="13" max="13" width="17.625" style="1" customWidth="1"/>
    <col min="14" max="14" width="15.875" style="2" customWidth="1"/>
    <col min="15" max="15" width="17" style="2" customWidth="1"/>
    <col min="16" max="257" width="11.375" style="2" customWidth="1"/>
  </cols>
  <sheetData>
    <row r="1" spans="1:86" ht="14.3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</row>
    <row r="2" spans="1:86" ht="16.399999999999999" x14ac:dyDescent="0.25">
      <c r="A2" s="4"/>
      <c r="B2" s="4"/>
      <c r="C2" s="4"/>
      <c r="D2" s="4"/>
      <c r="E2" s="4"/>
      <c r="F2" s="4"/>
      <c r="G2" s="4"/>
      <c r="H2" s="4"/>
      <c r="I2" s="81" t="s">
        <v>0</v>
      </c>
      <c r="J2" s="81"/>
      <c r="K2" s="8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16.399999999999999" x14ac:dyDescent="0.25">
      <c r="A3" s="4"/>
      <c r="B3" s="4"/>
      <c r="C3" s="4"/>
      <c r="D3" s="4"/>
      <c r="E3" s="4"/>
      <c r="F3" s="4"/>
      <c r="G3" s="4"/>
      <c r="H3" s="4"/>
      <c r="I3" s="81" t="s">
        <v>1</v>
      </c>
      <c r="J3" s="81"/>
      <c r="K3" s="8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</row>
    <row r="4" spans="1:86" ht="16.399999999999999" x14ac:dyDescent="0.25">
      <c r="A4" s="4"/>
      <c r="B4" s="4"/>
      <c r="C4" s="4"/>
      <c r="D4" s="4"/>
      <c r="E4" s="4"/>
      <c r="F4" s="4"/>
      <c r="G4" s="4"/>
      <c r="H4" s="4"/>
      <c r="I4" s="81" t="s">
        <v>2</v>
      </c>
      <c r="J4" s="81"/>
      <c r="K4" s="8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</row>
    <row r="5" spans="1:86" ht="16.399999999999999" x14ac:dyDescent="0.25">
      <c r="A5" s="4"/>
      <c r="B5" s="4"/>
      <c r="C5" s="4"/>
      <c r="D5" s="4"/>
      <c r="E5" s="4"/>
      <c r="F5" s="4"/>
      <c r="G5" s="4"/>
      <c r="H5" s="4"/>
      <c r="I5" s="81" t="s">
        <v>73</v>
      </c>
      <c r="J5" s="81"/>
      <c r="K5" s="81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</row>
    <row r="6" spans="1:86" ht="14.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</row>
    <row r="7" spans="1:86" ht="16.399999999999999" x14ac:dyDescent="0.25">
      <c r="A7" s="4"/>
      <c r="B7" s="4"/>
      <c r="C7" s="4"/>
      <c r="D7" s="4"/>
      <c r="E7" s="4"/>
      <c r="F7" s="4"/>
      <c r="G7" s="4"/>
      <c r="H7" s="4"/>
      <c r="I7" s="81" t="s">
        <v>3</v>
      </c>
      <c r="J7" s="81"/>
      <c r="K7" s="81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</row>
    <row r="8" spans="1:86" ht="16.399999999999999" x14ac:dyDescent="0.25">
      <c r="A8" s="4"/>
      <c r="B8" s="4"/>
      <c r="C8" s="4"/>
      <c r="D8" s="4"/>
      <c r="E8" s="4"/>
      <c r="F8" s="4"/>
      <c r="G8" s="4"/>
      <c r="H8" s="4"/>
      <c r="I8" s="81" t="s">
        <v>4</v>
      </c>
      <c r="J8" s="81"/>
      <c r="K8" s="81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</row>
    <row r="9" spans="1:86" ht="16.399999999999999" x14ac:dyDescent="0.25">
      <c r="A9" s="4"/>
      <c r="B9" s="4"/>
      <c r="C9" s="4"/>
      <c r="D9" s="4"/>
      <c r="E9" s="4"/>
      <c r="F9" s="4"/>
      <c r="G9" s="4"/>
      <c r="H9" s="4"/>
      <c r="I9" s="81" t="s">
        <v>2</v>
      </c>
      <c r="J9" s="81"/>
      <c r="K9" s="81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</row>
    <row r="10" spans="1:86" ht="16.399999999999999" x14ac:dyDescent="0.25">
      <c r="A10" s="4"/>
      <c r="B10" s="4"/>
      <c r="C10" s="4"/>
      <c r="D10" s="4"/>
      <c r="E10" s="4"/>
      <c r="F10" s="4"/>
      <c r="G10" s="4"/>
      <c r="H10" s="4"/>
      <c r="I10" s="82" t="s">
        <v>5</v>
      </c>
      <c r="J10" s="82"/>
      <c r="K10" s="8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</row>
    <row r="11" spans="1:86" ht="13.55" customHeight="1" x14ac:dyDescent="0.25">
      <c r="A11" s="4"/>
      <c r="B11" s="4"/>
      <c r="C11" s="4"/>
      <c r="D11" s="4"/>
      <c r="E11" s="4"/>
      <c r="F11" s="4"/>
      <c r="G11" s="4"/>
      <c r="H11" s="4"/>
      <c r="I11" s="6"/>
      <c r="J11" s="6"/>
      <c r="K11" s="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</row>
    <row r="12" spans="1:86" ht="16.399999999999999" x14ac:dyDescent="0.25">
      <c r="A12" s="4"/>
      <c r="B12" s="4"/>
      <c r="C12" s="4"/>
      <c r="D12" s="4"/>
      <c r="E12" s="4"/>
      <c r="F12" s="4"/>
      <c r="G12" s="4"/>
      <c r="H12" s="4"/>
      <c r="I12" s="81" t="s">
        <v>6</v>
      </c>
      <c r="J12" s="81"/>
      <c r="K12" s="81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</row>
    <row r="13" spans="1:86" s="7" customFormat="1" ht="16.399999999999999" x14ac:dyDescent="0.25">
      <c r="A13" s="8"/>
      <c r="B13" s="8"/>
      <c r="C13" s="8"/>
      <c r="D13" s="8"/>
      <c r="E13" s="8"/>
      <c r="F13" s="8"/>
      <c r="G13" s="8"/>
      <c r="H13" s="9"/>
      <c r="I13" s="6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</row>
    <row r="14" spans="1:86" s="7" customFormat="1" ht="16.75" customHeight="1" x14ac:dyDescent="0.25">
      <c r="A14" s="8"/>
      <c r="B14" s="8"/>
      <c r="C14" s="8"/>
      <c r="D14" s="8"/>
      <c r="E14" s="8"/>
      <c r="F14" s="8"/>
      <c r="G14" s="8"/>
      <c r="H14" s="8"/>
      <c r="I14" s="5"/>
      <c r="J14" s="5"/>
      <c r="K14" s="5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</row>
    <row r="15" spans="1:86" s="10" customFormat="1" ht="16.399999999999999" x14ac:dyDescent="0.25">
      <c r="A15" s="8"/>
      <c r="B15" s="11"/>
      <c r="C15" s="11"/>
      <c r="D15" s="11"/>
      <c r="E15" s="11" t="s">
        <v>7</v>
      </c>
      <c r="F15" s="11"/>
      <c r="G15" s="11"/>
      <c r="H15" s="11"/>
      <c r="I15" s="11"/>
      <c r="J15" s="11"/>
      <c r="K15" s="11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</row>
    <row r="16" spans="1:86" s="10" customFormat="1" ht="40.450000000000003" customHeight="1" x14ac:dyDescent="0.25">
      <c r="A16" s="83" t="s">
        <v>8</v>
      </c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</row>
    <row r="17" spans="1:86" ht="21.75" customHeight="1" x14ac:dyDescent="0.25">
      <c r="A17" s="94" t="s">
        <v>9</v>
      </c>
      <c r="B17" s="84" t="s">
        <v>10</v>
      </c>
      <c r="C17" s="84" t="s">
        <v>11</v>
      </c>
      <c r="D17" s="84"/>
      <c r="E17" s="84" t="s">
        <v>12</v>
      </c>
      <c r="F17" s="84" t="s">
        <v>13</v>
      </c>
      <c r="G17" s="84"/>
      <c r="H17" s="84" t="s">
        <v>14</v>
      </c>
      <c r="I17" s="86" t="s">
        <v>15</v>
      </c>
      <c r="J17" s="86"/>
      <c r="K17" s="87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</row>
    <row r="18" spans="1:86" ht="42.8" x14ac:dyDescent="0.25">
      <c r="A18" s="95"/>
      <c r="B18" s="85"/>
      <c r="C18" s="12" t="s">
        <v>16</v>
      </c>
      <c r="D18" s="12" t="s">
        <v>17</v>
      </c>
      <c r="E18" s="85"/>
      <c r="F18" s="12" t="s">
        <v>18</v>
      </c>
      <c r="G18" s="12" t="s">
        <v>19</v>
      </c>
      <c r="H18" s="85"/>
      <c r="I18" s="12" t="s">
        <v>20</v>
      </c>
      <c r="J18" s="12" t="s">
        <v>21</v>
      </c>
      <c r="K18" s="66" t="s">
        <v>22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</row>
    <row r="19" spans="1:86" ht="14.3" x14ac:dyDescent="0.25">
      <c r="A19" s="67">
        <v>1</v>
      </c>
      <c r="B19" s="14">
        <v>2</v>
      </c>
      <c r="C19" s="15">
        <v>3</v>
      </c>
      <c r="D19" s="12">
        <v>4</v>
      </c>
      <c r="E19" s="12">
        <v>5</v>
      </c>
      <c r="F19" s="15">
        <v>6</v>
      </c>
      <c r="G19" s="15">
        <v>7</v>
      </c>
      <c r="H19" s="12">
        <v>8</v>
      </c>
      <c r="I19" s="12">
        <v>9</v>
      </c>
      <c r="J19" s="12">
        <v>10</v>
      </c>
      <c r="K19" s="66">
        <v>11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</row>
    <row r="20" spans="1:86" ht="14.3" x14ac:dyDescent="0.25">
      <c r="A20" s="88" t="s">
        <v>23</v>
      </c>
      <c r="B20" s="89"/>
      <c r="C20" s="89"/>
      <c r="D20" s="89"/>
      <c r="E20" s="89"/>
      <c r="F20" s="89"/>
      <c r="G20" s="89"/>
      <c r="H20" s="89"/>
      <c r="I20" s="89"/>
      <c r="J20" s="89"/>
      <c r="K20" s="90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</row>
    <row r="21" spans="1:86" ht="15" hidden="1" customHeight="1" x14ac:dyDescent="0.25">
      <c r="A21" s="68"/>
      <c r="B21" s="16"/>
      <c r="C21" s="17"/>
      <c r="D21" s="17"/>
      <c r="E21" s="18"/>
      <c r="F21" s="19"/>
      <c r="G21" s="17"/>
      <c r="H21" s="20"/>
      <c r="I21" s="20">
        <f>ROUND(H21*50%,0)</f>
        <v>0</v>
      </c>
      <c r="J21" s="20"/>
      <c r="K21" s="69"/>
      <c r="L21" s="21"/>
      <c r="M21" s="2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</row>
    <row r="22" spans="1:86" s="22" customFormat="1" ht="14.3" x14ac:dyDescent="0.25">
      <c r="A22" s="70" t="s">
        <v>24</v>
      </c>
      <c r="B22" s="24" t="s">
        <v>25</v>
      </c>
      <c r="C22" s="25" t="s">
        <v>26</v>
      </c>
      <c r="D22" s="25" t="s">
        <v>26</v>
      </c>
      <c r="E22" s="26" t="s">
        <v>27</v>
      </c>
      <c r="F22" s="27">
        <v>407</v>
      </c>
      <c r="G22" s="14" t="s">
        <v>28</v>
      </c>
      <c r="H22" s="27">
        <f>400000000+200000000</f>
        <v>600000000</v>
      </c>
      <c r="I22" s="28"/>
      <c r="J22" s="29">
        <f t="shared" ref="J22:J27" si="0">ROUND(H22*0.8,2)</f>
        <v>480000000</v>
      </c>
      <c r="K22" s="71">
        <f t="shared" ref="K22:K27" si="1">H22-J22</f>
        <v>120000000</v>
      </c>
      <c r="L22" s="30"/>
      <c r="M22" s="30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</row>
    <row r="23" spans="1:86" s="22" customFormat="1" ht="14.3" x14ac:dyDescent="0.25">
      <c r="A23" s="70" t="s">
        <v>29</v>
      </c>
      <c r="B23" s="24" t="s">
        <v>30</v>
      </c>
      <c r="C23" s="32" t="s">
        <v>31</v>
      </c>
      <c r="D23" s="32" t="s">
        <v>31</v>
      </c>
      <c r="E23" s="26" t="s">
        <v>27</v>
      </c>
      <c r="F23" s="27">
        <v>113</v>
      </c>
      <c r="G23" s="14" t="s">
        <v>28</v>
      </c>
      <c r="H23" s="27">
        <v>160000000</v>
      </c>
      <c r="I23" s="28"/>
      <c r="J23" s="29">
        <f t="shared" si="0"/>
        <v>128000000</v>
      </c>
      <c r="K23" s="71">
        <f t="shared" si="1"/>
        <v>32000000</v>
      </c>
      <c r="L23" s="30"/>
      <c r="M23" s="30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</row>
    <row r="24" spans="1:86" s="33" customFormat="1" ht="28.55" x14ac:dyDescent="0.25">
      <c r="A24" s="72" t="s">
        <v>32</v>
      </c>
      <c r="B24" s="34" t="s">
        <v>33</v>
      </c>
      <c r="C24" s="35" t="s">
        <v>34</v>
      </c>
      <c r="D24" s="35" t="s">
        <v>35</v>
      </c>
      <c r="E24" s="36" t="s">
        <v>36</v>
      </c>
      <c r="F24" s="37">
        <v>1.508</v>
      </c>
      <c r="G24" s="35" t="s">
        <v>37</v>
      </c>
      <c r="H24" s="38">
        <v>50000000</v>
      </c>
      <c r="I24" s="39"/>
      <c r="J24" s="40">
        <f t="shared" si="0"/>
        <v>40000000</v>
      </c>
      <c r="K24" s="73">
        <f t="shared" si="1"/>
        <v>10000000</v>
      </c>
      <c r="L24" s="30"/>
      <c r="M24" s="30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</row>
    <row r="25" spans="1:86" s="33" customFormat="1" ht="28.55" x14ac:dyDescent="0.25">
      <c r="A25" s="72" t="s">
        <v>38</v>
      </c>
      <c r="B25" s="34" t="s">
        <v>39</v>
      </c>
      <c r="C25" s="35" t="s">
        <v>40</v>
      </c>
      <c r="D25" s="35" t="s">
        <v>41</v>
      </c>
      <c r="E25" s="36" t="s">
        <v>36</v>
      </c>
      <c r="F25" s="37">
        <v>1.6379999999999999</v>
      </c>
      <c r="G25" s="35" t="s">
        <v>37</v>
      </c>
      <c r="H25" s="38">
        <v>50000000</v>
      </c>
      <c r="I25" s="39"/>
      <c r="J25" s="40">
        <f t="shared" si="0"/>
        <v>40000000</v>
      </c>
      <c r="K25" s="73">
        <f t="shared" si="1"/>
        <v>10000000</v>
      </c>
      <c r="L25" s="30"/>
      <c r="M25" s="30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</row>
    <row r="26" spans="1:86" s="33" customFormat="1" ht="28.55" x14ac:dyDescent="0.25">
      <c r="A26" s="72" t="s">
        <v>42</v>
      </c>
      <c r="B26" s="34" t="s">
        <v>43</v>
      </c>
      <c r="C26" s="32" t="s">
        <v>44</v>
      </c>
      <c r="D26" s="32" t="s">
        <v>45</v>
      </c>
      <c r="E26" s="36" t="s">
        <v>36</v>
      </c>
      <c r="F26" s="37">
        <v>0.88500000000000001</v>
      </c>
      <c r="G26" s="35" t="s">
        <v>37</v>
      </c>
      <c r="H26" s="38">
        <f>35000000</f>
        <v>35000000</v>
      </c>
      <c r="I26" s="39"/>
      <c r="J26" s="40">
        <f t="shared" si="0"/>
        <v>28000000</v>
      </c>
      <c r="K26" s="73">
        <f t="shared" si="1"/>
        <v>7000000</v>
      </c>
      <c r="L26" s="30"/>
      <c r="M26" s="30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</row>
    <row r="27" spans="1:86" s="22" customFormat="1" ht="28.55" x14ac:dyDescent="0.25">
      <c r="A27" s="70" t="s">
        <v>46</v>
      </c>
      <c r="B27" s="24" t="s">
        <v>70</v>
      </c>
      <c r="C27" s="25" t="s">
        <v>47</v>
      </c>
      <c r="D27" s="25" t="s">
        <v>48</v>
      </c>
      <c r="E27" s="26" t="s">
        <v>49</v>
      </c>
      <c r="F27" s="41">
        <v>2.738</v>
      </c>
      <c r="G27" s="25" t="s">
        <v>37</v>
      </c>
      <c r="H27" s="27">
        <f>250000000+29493750-200000000</f>
        <v>79493750</v>
      </c>
      <c r="I27" s="28"/>
      <c r="J27" s="29">
        <f t="shared" si="0"/>
        <v>63595000</v>
      </c>
      <c r="K27" s="71">
        <f t="shared" si="1"/>
        <v>15898750</v>
      </c>
      <c r="L27" s="30"/>
      <c r="M27" s="30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</row>
    <row r="28" spans="1:86" s="42" customFormat="1" ht="28.55" customHeight="1" x14ac:dyDescent="0.2">
      <c r="A28" s="91" t="s">
        <v>50</v>
      </c>
      <c r="B28" s="92"/>
      <c r="C28" s="93"/>
      <c r="D28" s="93"/>
      <c r="E28" s="93"/>
      <c r="F28" s="93"/>
      <c r="G28" s="93"/>
      <c r="H28" s="44">
        <f>SUM(H29:H31)</f>
        <v>974493750</v>
      </c>
      <c r="I28" s="44">
        <f>SUM(I29:I31)</f>
        <v>0</v>
      </c>
      <c r="J28" s="44">
        <f>SUM(J29:J31)</f>
        <v>779595000</v>
      </c>
      <c r="K28" s="74">
        <f>SUM(K29:K31)</f>
        <v>194898750</v>
      </c>
    </row>
    <row r="29" spans="1:86" s="42" customFormat="1" ht="13.55" x14ac:dyDescent="0.2">
      <c r="A29" s="91" t="s">
        <v>51</v>
      </c>
      <c r="B29" s="92"/>
      <c r="C29" s="92" t="s">
        <v>49</v>
      </c>
      <c r="D29" s="92"/>
      <c r="E29" s="92"/>
      <c r="F29" s="45">
        <f>F27</f>
        <v>2.738</v>
      </c>
      <c r="G29" s="45" t="s">
        <v>37</v>
      </c>
      <c r="H29" s="44">
        <f>H27</f>
        <v>79493750</v>
      </c>
      <c r="I29" s="44">
        <f>I27</f>
        <v>0</v>
      </c>
      <c r="J29" s="44">
        <f>J27</f>
        <v>63595000</v>
      </c>
      <c r="K29" s="74">
        <f>K27</f>
        <v>15898750</v>
      </c>
    </row>
    <row r="30" spans="1:86" s="42" customFormat="1" ht="13.55" x14ac:dyDescent="0.2">
      <c r="A30" s="91"/>
      <c r="B30" s="92"/>
      <c r="C30" s="92" t="s">
        <v>36</v>
      </c>
      <c r="D30" s="92"/>
      <c r="E30" s="92"/>
      <c r="F30" s="45">
        <f>F24+F25+F26</f>
        <v>4.0309999999999997</v>
      </c>
      <c r="G30" s="45" t="s">
        <v>37</v>
      </c>
      <c r="H30" s="44">
        <f>H24+H25+H26</f>
        <v>135000000</v>
      </c>
      <c r="I30" s="44">
        <f>I24+I25+I26</f>
        <v>0</v>
      </c>
      <c r="J30" s="44">
        <f>J24+J25+J26</f>
        <v>108000000</v>
      </c>
      <c r="K30" s="74">
        <f>K24+K25+K26</f>
        <v>27000000</v>
      </c>
    </row>
    <row r="31" spans="1:86" s="42" customFormat="1" ht="13.55" x14ac:dyDescent="0.2">
      <c r="A31" s="91"/>
      <c r="B31" s="92"/>
      <c r="C31" s="92" t="s">
        <v>27</v>
      </c>
      <c r="D31" s="92"/>
      <c r="E31" s="92"/>
      <c r="F31" s="45">
        <f>F22+F23</f>
        <v>520</v>
      </c>
      <c r="G31" s="43" t="s">
        <v>28</v>
      </c>
      <c r="H31" s="44">
        <f>H23+H22</f>
        <v>760000000</v>
      </c>
      <c r="I31" s="44">
        <f>I23+I22</f>
        <v>0</v>
      </c>
      <c r="J31" s="44">
        <f>J23+J22</f>
        <v>608000000</v>
      </c>
      <c r="K31" s="74">
        <f>K23+K22</f>
        <v>152000000</v>
      </c>
    </row>
    <row r="32" spans="1:86" s="42" customFormat="1" ht="13.55" x14ac:dyDescent="0.2">
      <c r="A32" s="88" t="s">
        <v>52</v>
      </c>
      <c r="B32" s="89"/>
      <c r="C32" s="89"/>
      <c r="D32" s="89"/>
      <c r="E32" s="89"/>
      <c r="F32" s="89"/>
      <c r="G32" s="89"/>
      <c r="H32" s="89"/>
      <c r="I32" s="89"/>
      <c r="J32" s="89"/>
      <c r="K32" s="90"/>
    </row>
    <row r="33" spans="1:86" s="42" customFormat="1" ht="28.55" x14ac:dyDescent="0.2">
      <c r="A33" s="68" t="s">
        <v>24</v>
      </c>
      <c r="B33" s="46" t="s">
        <v>53</v>
      </c>
      <c r="C33" s="47" t="s">
        <v>54</v>
      </c>
      <c r="D33" s="47" t="s">
        <v>54</v>
      </c>
      <c r="E33" s="26" t="s">
        <v>49</v>
      </c>
      <c r="F33" s="48">
        <v>1.69</v>
      </c>
      <c r="G33" s="13" t="s">
        <v>37</v>
      </c>
      <c r="H33" s="20">
        <v>131868131.87</v>
      </c>
      <c r="I33" s="20">
        <v>0</v>
      </c>
      <c r="J33" s="20">
        <v>120000000</v>
      </c>
      <c r="K33" s="69">
        <f>SUM(H33-J33)</f>
        <v>11868131.870000005</v>
      </c>
    </row>
    <row r="34" spans="1:86" s="42" customFormat="1" ht="28.55" customHeight="1" x14ac:dyDescent="0.2">
      <c r="A34" s="91" t="s">
        <v>55</v>
      </c>
      <c r="B34" s="92"/>
      <c r="C34" s="93"/>
      <c r="D34" s="93"/>
      <c r="E34" s="93"/>
      <c r="F34" s="93"/>
      <c r="G34" s="93"/>
      <c r="H34" s="44">
        <f>SUM(H35)</f>
        <v>131868131.87</v>
      </c>
      <c r="I34" s="44">
        <f>SUM(I35:I36)</f>
        <v>0</v>
      </c>
      <c r="J34" s="44">
        <f>SUM(J35:J36)</f>
        <v>120000000</v>
      </c>
      <c r="K34" s="74">
        <f>SUM(K35:K36)</f>
        <v>11868131.870000005</v>
      </c>
    </row>
    <row r="35" spans="1:86" s="42" customFormat="1" ht="29.25" customHeight="1" x14ac:dyDescent="0.2">
      <c r="A35" s="91" t="s">
        <v>56</v>
      </c>
      <c r="B35" s="92"/>
      <c r="C35" s="92" t="s">
        <v>49</v>
      </c>
      <c r="D35" s="92"/>
      <c r="E35" s="92"/>
      <c r="F35" s="45">
        <f>F33</f>
        <v>1.69</v>
      </c>
      <c r="G35" s="43" t="s">
        <v>37</v>
      </c>
      <c r="H35" s="44">
        <f>H33</f>
        <v>131868131.87</v>
      </c>
      <c r="I35" s="44">
        <f>I33</f>
        <v>0</v>
      </c>
      <c r="J35" s="44">
        <f>J33</f>
        <v>120000000</v>
      </c>
      <c r="K35" s="74">
        <f>K33</f>
        <v>11868131.870000005</v>
      </c>
    </row>
    <row r="36" spans="1:86" ht="15" customHeight="1" x14ac:dyDescent="0.25">
      <c r="A36" s="96" t="s">
        <v>57</v>
      </c>
      <c r="B36" s="97"/>
      <c r="C36" s="97"/>
      <c r="D36" s="97"/>
      <c r="E36" s="97"/>
      <c r="F36" s="97"/>
      <c r="G36" s="97"/>
      <c r="H36" s="97"/>
      <c r="I36" s="97"/>
      <c r="J36" s="97"/>
      <c r="K36" s="98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</row>
    <row r="37" spans="1:86" s="49" customFormat="1" ht="42.8" x14ac:dyDescent="0.25">
      <c r="A37" s="75" t="s">
        <v>29</v>
      </c>
      <c r="B37" s="76" t="s">
        <v>68</v>
      </c>
      <c r="C37" s="77" t="s">
        <v>58</v>
      </c>
      <c r="D37" s="77" t="s">
        <v>72</v>
      </c>
      <c r="E37" s="78" t="s">
        <v>36</v>
      </c>
      <c r="F37" s="77">
        <v>2.5870000000000002</v>
      </c>
      <c r="G37" s="77" t="s">
        <v>37</v>
      </c>
      <c r="H37" s="20">
        <v>51086956.5</v>
      </c>
      <c r="I37" s="20">
        <v>0</v>
      </c>
      <c r="J37" s="20">
        <v>47000000</v>
      </c>
      <c r="K37" s="20">
        <v>4086956.5</v>
      </c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</row>
    <row r="38" spans="1:86" ht="31.55" customHeight="1" x14ac:dyDescent="0.25">
      <c r="A38" s="99" t="s">
        <v>59</v>
      </c>
      <c r="B38" s="100"/>
      <c r="C38" s="101"/>
      <c r="D38" s="101"/>
      <c r="E38" s="101"/>
      <c r="F38" s="101"/>
      <c r="G38" s="101"/>
      <c r="H38" s="51">
        <f>H39</f>
        <v>51086956.5</v>
      </c>
      <c r="I38" s="51">
        <f t="shared" ref="I38:K38" si="2">I39</f>
        <v>0</v>
      </c>
      <c r="J38" s="51">
        <f t="shared" si="2"/>
        <v>47000000</v>
      </c>
      <c r="K38" s="51">
        <f t="shared" si="2"/>
        <v>4086956.5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</row>
    <row r="39" spans="1:86" s="42" customFormat="1" ht="31.4" customHeight="1" x14ac:dyDescent="0.2">
      <c r="A39" s="91" t="s">
        <v>71</v>
      </c>
      <c r="B39" s="92"/>
      <c r="C39" s="92" t="s">
        <v>36</v>
      </c>
      <c r="D39" s="92"/>
      <c r="E39" s="92"/>
      <c r="F39" s="45">
        <f>F37</f>
        <v>2.5870000000000002</v>
      </c>
      <c r="G39" s="45" t="s">
        <v>37</v>
      </c>
      <c r="H39" s="44">
        <f>H37</f>
        <v>51086956.5</v>
      </c>
      <c r="I39" s="44">
        <f>I37</f>
        <v>0</v>
      </c>
      <c r="J39" s="44">
        <f>J37</f>
        <v>47000000</v>
      </c>
      <c r="K39" s="74">
        <f>K37</f>
        <v>4086956.5</v>
      </c>
    </row>
    <row r="40" spans="1:86" ht="15" customHeight="1" x14ac:dyDescent="0.25">
      <c r="A40" s="88" t="s">
        <v>60</v>
      </c>
      <c r="B40" s="89"/>
      <c r="C40" s="89"/>
      <c r="D40" s="89"/>
      <c r="E40" s="89"/>
      <c r="F40" s="89"/>
      <c r="G40" s="89"/>
      <c r="H40" s="89"/>
      <c r="I40" s="89"/>
      <c r="J40" s="89"/>
      <c r="K40" s="90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</row>
    <row r="41" spans="1:86" s="22" customFormat="1" ht="28.55" x14ac:dyDescent="0.25">
      <c r="A41" s="70" t="s">
        <v>24</v>
      </c>
      <c r="B41" s="52" t="s">
        <v>61</v>
      </c>
      <c r="C41" s="41" t="s">
        <v>58</v>
      </c>
      <c r="D41" s="41" t="s">
        <v>62</v>
      </c>
      <c r="E41" s="23" t="s">
        <v>36</v>
      </c>
      <c r="F41" s="41">
        <v>2</v>
      </c>
      <c r="G41" s="41" t="s">
        <v>37</v>
      </c>
      <c r="H41" s="27">
        <f>I41+J41+K41</f>
        <v>26881720.430107526</v>
      </c>
      <c r="I41" s="27">
        <f t="shared" ref="I41:K43" si="3">I40</f>
        <v>0</v>
      </c>
      <c r="J41" s="27">
        <v>25000000</v>
      </c>
      <c r="K41" s="80">
        <f>J41/93*7</f>
        <v>1881720.4301075267</v>
      </c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</row>
    <row r="42" spans="1:86" ht="29.95" customHeight="1" x14ac:dyDescent="0.25">
      <c r="A42" s="91" t="s">
        <v>63</v>
      </c>
      <c r="B42" s="92"/>
      <c r="C42" s="93"/>
      <c r="D42" s="93"/>
      <c r="E42" s="93"/>
      <c r="F42" s="93"/>
      <c r="G42" s="93"/>
      <c r="H42" s="44">
        <f t="shared" ref="H42:H43" si="4">H41</f>
        <v>26881720.430107526</v>
      </c>
      <c r="I42" s="44">
        <f t="shared" si="3"/>
        <v>0</v>
      </c>
      <c r="J42" s="44">
        <f t="shared" si="3"/>
        <v>25000000</v>
      </c>
      <c r="K42" s="74">
        <f t="shared" si="3"/>
        <v>1881720.4301075267</v>
      </c>
      <c r="M42" s="4"/>
      <c r="N42" s="21"/>
      <c r="O42" s="21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</row>
    <row r="43" spans="1:86" s="54" customFormat="1" ht="31.05" customHeight="1" x14ac:dyDescent="0.25">
      <c r="A43" s="91" t="s">
        <v>64</v>
      </c>
      <c r="B43" s="92"/>
      <c r="C43" s="100" t="s">
        <v>36</v>
      </c>
      <c r="D43" s="100"/>
      <c r="E43" s="100"/>
      <c r="F43" s="45">
        <f>F41</f>
        <v>2</v>
      </c>
      <c r="G43" s="43" t="s">
        <v>37</v>
      </c>
      <c r="H43" s="44">
        <f t="shared" si="4"/>
        <v>26881720.430107526</v>
      </c>
      <c r="I43" s="44">
        <f t="shared" si="3"/>
        <v>0</v>
      </c>
      <c r="J43" s="44">
        <f>J42</f>
        <v>25000000</v>
      </c>
      <c r="K43" s="74">
        <f>K42</f>
        <v>1881720.4301075267</v>
      </c>
      <c r="L43" s="55"/>
      <c r="M43" s="4"/>
      <c r="N43" s="21"/>
      <c r="O43" s="21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</row>
    <row r="44" spans="1:86" ht="32.299999999999997" customHeight="1" x14ac:dyDescent="0.25">
      <c r="A44" s="91" t="s">
        <v>65</v>
      </c>
      <c r="B44" s="92"/>
      <c r="C44" s="93"/>
      <c r="D44" s="93"/>
      <c r="E44" s="93"/>
      <c r="F44" s="93"/>
      <c r="G44" s="93"/>
      <c r="H44" s="51">
        <f>SUM(H45:H47)</f>
        <v>1184330558.8001075</v>
      </c>
      <c r="I44" s="51">
        <f>SUM(I45:I47)</f>
        <v>0</v>
      </c>
      <c r="J44" s="51">
        <f>SUM(J45:J47)</f>
        <v>971595000</v>
      </c>
      <c r="K44" s="79">
        <f>SUM(K45:K47)</f>
        <v>212735558.80010754</v>
      </c>
      <c r="M44" s="56"/>
      <c r="N44" s="56"/>
      <c r="O44" s="56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</row>
    <row r="45" spans="1:86" ht="15" customHeight="1" x14ac:dyDescent="0.25">
      <c r="A45" s="91" t="s">
        <v>66</v>
      </c>
      <c r="B45" s="92"/>
      <c r="C45" s="92" t="s">
        <v>36</v>
      </c>
      <c r="D45" s="92"/>
      <c r="E45" s="92"/>
      <c r="F45" s="45">
        <f>F30+F39+F43</f>
        <v>8.6180000000000003</v>
      </c>
      <c r="G45" s="45" t="s">
        <v>37</v>
      </c>
      <c r="H45" s="44">
        <f>H43+H30+H39</f>
        <v>212968676.93010753</v>
      </c>
      <c r="I45" s="44">
        <f>I43+I30+I39</f>
        <v>0</v>
      </c>
      <c r="J45" s="44">
        <f>J43+J30+J39</f>
        <v>180000000</v>
      </c>
      <c r="K45" s="74">
        <f>K43+K30+K39</f>
        <v>32968676.930107526</v>
      </c>
      <c r="M45" s="56"/>
      <c r="N45" s="56"/>
      <c r="O45" s="56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</row>
    <row r="46" spans="1:86" ht="15" customHeight="1" x14ac:dyDescent="0.25">
      <c r="A46" s="91"/>
      <c r="B46" s="92"/>
      <c r="C46" s="92" t="s">
        <v>49</v>
      </c>
      <c r="D46" s="92"/>
      <c r="E46" s="92"/>
      <c r="F46" s="45">
        <f>F35+F29</f>
        <v>4.4279999999999999</v>
      </c>
      <c r="G46" s="45" t="s">
        <v>37</v>
      </c>
      <c r="H46" s="44">
        <f>H35+H29</f>
        <v>211361881.87</v>
      </c>
      <c r="I46" s="44">
        <f t="shared" ref="I46:K46" si="5">I35+I29</f>
        <v>0</v>
      </c>
      <c r="J46" s="44">
        <f t="shared" si="5"/>
        <v>183595000</v>
      </c>
      <c r="K46" s="44">
        <f t="shared" si="5"/>
        <v>27766881.870000005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</row>
    <row r="47" spans="1:86" ht="15" customHeight="1" x14ac:dyDescent="0.25">
      <c r="A47" s="91"/>
      <c r="B47" s="92"/>
      <c r="C47" s="92" t="s">
        <v>27</v>
      </c>
      <c r="D47" s="92"/>
      <c r="E47" s="92"/>
      <c r="F47" s="44">
        <f>F31</f>
        <v>520</v>
      </c>
      <c r="G47" s="45" t="s">
        <v>28</v>
      </c>
      <c r="H47" s="44">
        <f>H31</f>
        <v>760000000</v>
      </c>
      <c r="I47" s="44">
        <f>I31</f>
        <v>0</v>
      </c>
      <c r="J47" s="44">
        <f>J31</f>
        <v>608000000</v>
      </c>
      <c r="K47" s="74">
        <f>K31</f>
        <v>152000000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</row>
    <row r="48" spans="1:86" ht="15" customHeight="1" x14ac:dyDescent="0.25">
      <c r="A48" s="57"/>
      <c r="B48" s="57"/>
      <c r="C48" s="57"/>
      <c r="D48" s="57"/>
      <c r="E48" s="57"/>
      <c r="F48" s="58"/>
      <c r="G48" s="58"/>
      <c r="H48" s="59"/>
      <c r="I48" s="59"/>
      <c r="J48" s="59"/>
      <c r="K48" s="59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</row>
    <row r="49" spans="1:86" ht="28.55" customHeight="1" x14ac:dyDescent="0.25">
      <c r="A49" s="57"/>
      <c r="B49" s="57"/>
      <c r="C49" s="60"/>
      <c r="D49" s="60"/>
      <c r="E49" s="60"/>
      <c r="F49" s="60"/>
      <c r="G49" s="60"/>
      <c r="H49" s="61"/>
      <c r="I49" s="60"/>
      <c r="J49" s="60"/>
      <c r="K49" s="60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</row>
    <row r="50" spans="1:86" ht="45.8" customHeight="1" x14ac:dyDescent="0.25">
      <c r="A50" s="62"/>
      <c r="B50" s="62"/>
      <c r="C50" s="62"/>
      <c r="D50" s="62"/>
      <c r="E50" s="62" t="s">
        <v>69</v>
      </c>
      <c r="F50" s="62"/>
      <c r="G50" s="62"/>
      <c r="H50" s="62"/>
      <c r="I50" s="60"/>
      <c r="J50" s="60"/>
      <c r="K50" s="60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</row>
    <row r="51" spans="1:86" ht="10.55" customHeight="1" x14ac:dyDescent="0.25">
      <c r="A51" s="102" t="s">
        <v>67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</row>
    <row r="52" spans="1:86" ht="61.5" hidden="1" customHeight="1" x14ac:dyDescent="0.25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5"/>
      <c r="L52" s="1"/>
      <c r="M52" s="2"/>
    </row>
    <row r="53" spans="1:86" ht="14.3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1"/>
      <c r="M53" s="2"/>
    </row>
    <row r="54" spans="1:86" ht="14.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1"/>
      <c r="M54" s="2"/>
    </row>
    <row r="55" spans="1:86" ht="14.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1"/>
      <c r="M55" s="2"/>
    </row>
    <row r="56" spans="1:86" ht="14.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1"/>
      <c r="M56" s="2"/>
    </row>
    <row r="57" spans="1:86" ht="14.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1"/>
      <c r="M57" s="2"/>
    </row>
    <row r="58" spans="1:86" ht="14.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1"/>
      <c r="M58" s="2"/>
    </row>
    <row r="59" spans="1:86" ht="14.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2"/>
      <c r="M59" s="2"/>
    </row>
    <row r="60" spans="1:86" ht="14.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2"/>
      <c r="M60" s="2"/>
    </row>
    <row r="61" spans="1:86" ht="14.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2"/>
      <c r="M61" s="2"/>
    </row>
    <row r="62" spans="1:86" ht="14.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2"/>
      <c r="M62" s="2"/>
    </row>
    <row r="63" spans="1:86" ht="14.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2"/>
      <c r="M63" s="2"/>
    </row>
    <row r="64" spans="1:86" ht="14.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2"/>
      <c r="M64" s="2"/>
    </row>
    <row r="65" spans="1:13" ht="14.3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2"/>
      <c r="M65" s="2"/>
    </row>
    <row r="66" spans="1:13" ht="14.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2"/>
      <c r="M66" s="2"/>
    </row>
    <row r="67" spans="1:13" ht="14.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2"/>
      <c r="M67" s="2"/>
    </row>
    <row r="68" spans="1:13" ht="14.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2"/>
      <c r="M68" s="2"/>
    </row>
    <row r="69" spans="1:13" ht="14.3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2"/>
      <c r="M69" s="2"/>
    </row>
    <row r="70" spans="1:13" ht="14.3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2"/>
      <c r="M70" s="2"/>
    </row>
    <row r="71" spans="1:13" ht="14.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2"/>
      <c r="M71" s="2"/>
    </row>
    <row r="72" spans="1:13" ht="14.3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2"/>
      <c r="M72" s="2"/>
    </row>
    <row r="73" spans="1:13" ht="14.3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2"/>
      <c r="M73" s="2"/>
    </row>
    <row r="74" spans="1:13" ht="14.3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2"/>
      <c r="M74" s="2"/>
    </row>
    <row r="75" spans="1:13" ht="14.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2"/>
      <c r="M75" s="2"/>
    </row>
    <row r="76" spans="1:13" ht="14.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2"/>
      <c r="M76" s="2"/>
    </row>
    <row r="77" spans="1:13" ht="14.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2"/>
      <c r="M77" s="2"/>
    </row>
    <row r="78" spans="1:13" ht="14.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2"/>
      <c r="M78" s="2"/>
    </row>
    <row r="79" spans="1:13" ht="14.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2"/>
      <c r="M79" s="2"/>
    </row>
    <row r="80" spans="1:13" ht="14.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2"/>
      <c r="M80" s="2"/>
    </row>
    <row r="81" spans="1:13" ht="14.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2"/>
      <c r="M81" s="2"/>
    </row>
    <row r="82" spans="1:13" ht="14.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2"/>
      <c r="M82" s="2"/>
    </row>
    <row r="83" spans="1:13" ht="14.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2"/>
      <c r="M83" s="2"/>
    </row>
    <row r="84" spans="1:13" ht="14.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2"/>
      <c r="M84" s="2"/>
    </row>
    <row r="85" spans="1:13" ht="14.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2"/>
      <c r="M85" s="2"/>
    </row>
    <row r="86" spans="1:13" ht="14.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2"/>
      <c r="M86" s="2"/>
    </row>
    <row r="87" spans="1:13" ht="14.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2"/>
      <c r="M87" s="2"/>
    </row>
    <row r="88" spans="1:13" ht="14.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2"/>
      <c r="M88" s="2"/>
    </row>
    <row r="89" spans="1:13" ht="14.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2"/>
      <c r="M89" s="2"/>
    </row>
    <row r="90" spans="1:13" ht="14.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2"/>
      <c r="M90" s="2"/>
    </row>
    <row r="91" spans="1:13" ht="14.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2"/>
      <c r="M91" s="2"/>
    </row>
    <row r="92" spans="1:13" ht="14.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2"/>
      <c r="M92" s="2"/>
    </row>
    <row r="93" spans="1:13" ht="14.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2"/>
      <c r="M93" s="2"/>
    </row>
    <row r="94" spans="1:13" ht="14.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2"/>
      <c r="M94" s="2"/>
    </row>
    <row r="95" spans="1:13" ht="14.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2"/>
      <c r="M95" s="2"/>
    </row>
    <row r="96" spans="1:13" ht="14.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2"/>
      <c r="M96" s="2"/>
    </row>
    <row r="97" spans="1:13" ht="14.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2"/>
      <c r="M97" s="2"/>
    </row>
    <row r="98" spans="1:13" ht="14.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2"/>
      <c r="M98" s="2"/>
    </row>
    <row r="99" spans="1:13" ht="14.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2"/>
      <c r="M99" s="2"/>
    </row>
    <row r="100" spans="1:13" ht="14.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"/>
      <c r="M100" s="2"/>
    </row>
    <row r="101" spans="1:13" ht="14.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2"/>
      <c r="M101" s="2"/>
    </row>
    <row r="102" spans="1:13" ht="14.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2"/>
      <c r="M102" s="2"/>
    </row>
    <row r="103" spans="1:13" ht="14.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2"/>
      <c r="M103" s="2"/>
    </row>
    <row r="104" spans="1:13" ht="14.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2"/>
      <c r="M104" s="2"/>
    </row>
    <row r="105" spans="1:13" ht="14.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2"/>
      <c r="M105" s="2"/>
    </row>
    <row r="106" spans="1:13" ht="14.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2"/>
      <c r="M106" s="2"/>
    </row>
    <row r="107" spans="1:13" ht="14.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2"/>
      <c r="M107" s="2"/>
    </row>
    <row r="108" spans="1:13" ht="14.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2"/>
      <c r="M108" s="2"/>
    </row>
    <row r="109" spans="1:13" ht="14.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2"/>
      <c r="M109" s="2"/>
    </row>
    <row r="110" spans="1:13" ht="14.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2"/>
      <c r="M110" s="2"/>
    </row>
    <row r="111" spans="1:13" ht="14.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2"/>
      <c r="M111" s="2"/>
    </row>
    <row r="112" spans="1:13" ht="14.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2"/>
      <c r="M112" s="2"/>
    </row>
    <row r="113" spans="1:13" ht="14.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2"/>
      <c r="M113" s="2"/>
    </row>
    <row r="114" spans="1:13" ht="14.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2"/>
      <c r="M114" s="2"/>
    </row>
    <row r="115" spans="1:13" ht="14.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2"/>
      <c r="M115" s="2"/>
    </row>
    <row r="116" spans="1:13" ht="14.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2"/>
      <c r="M116" s="2"/>
    </row>
    <row r="117" spans="1:13" ht="14.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2"/>
      <c r="M117" s="2"/>
    </row>
  </sheetData>
  <mergeCells count="46">
    <mergeCell ref="A42:B42"/>
    <mergeCell ref="C42:G42"/>
    <mergeCell ref="A43:B43"/>
    <mergeCell ref="C43:E43"/>
    <mergeCell ref="A51:K51"/>
    <mergeCell ref="A44:B44"/>
    <mergeCell ref="C44:G44"/>
    <mergeCell ref="A45:B47"/>
    <mergeCell ref="C45:E45"/>
    <mergeCell ref="C46:E46"/>
    <mergeCell ref="C47:E47"/>
    <mergeCell ref="A38:B38"/>
    <mergeCell ref="C38:G38"/>
    <mergeCell ref="A39:B39"/>
    <mergeCell ref="C39:E39"/>
    <mergeCell ref="A40:K40"/>
    <mergeCell ref="A34:B34"/>
    <mergeCell ref="C34:G34"/>
    <mergeCell ref="A35:B35"/>
    <mergeCell ref="C35:E35"/>
    <mergeCell ref="A36:K36"/>
    <mergeCell ref="A29:B31"/>
    <mergeCell ref="C29:E29"/>
    <mergeCell ref="C30:E30"/>
    <mergeCell ref="C31:E31"/>
    <mergeCell ref="A32:K32"/>
    <mergeCell ref="H17:H18"/>
    <mergeCell ref="I17:K17"/>
    <mergeCell ref="A20:K20"/>
    <mergeCell ref="A28:B28"/>
    <mergeCell ref="C28:G28"/>
    <mergeCell ref="A17:A18"/>
    <mergeCell ref="B17:B18"/>
    <mergeCell ref="C17:D17"/>
    <mergeCell ref="E17:E18"/>
    <mergeCell ref="F17:G17"/>
    <mergeCell ref="I8:K8"/>
    <mergeCell ref="I9:K9"/>
    <mergeCell ref="I10:K10"/>
    <mergeCell ref="I12:K12"/>
    <mergeCell ref="A16:K16"/>
    <mergeCell ref="I2:K2"/>
    <mergeCell ref="I3:K3"/>
    <mergeCell ref="I4:K4"/>
    <mergeCell ref="I5:K5"/>
    <mergeCell ref="I7:K7"/>
  </mergeCells>
  <pageMargins left="0.25" right="0.25" top="0.75" bottom="0.75" header="0.3" footer="0.3"/>
  <pageSetup paperSize="9" scale="72" firstPageNumber="0" fitToHeight="0" orientation="landscape" horizontalDpi="4294967294" verticalDpi="4294967294" r:id="rId1"/>
  <headerFooter>
    <oddHeader>&amp;C&amp;P</oddHeader>
  </headerFooter>
  <rowBreaks count="1" manualBreakCount="1">
    <brk id="2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06.03.2020 (2022)</vt:lpstr>
      <vt:lpstr>'06.03.2020 (2022)'!Print_Titles</vt:lpstr>
      <vt:lpstr>'06.03.2020 (2022)'!Область_печати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 Алексей Владимирович</dc:creator>
  <cp:lastModifiedBy>Мазуров Денис Николаевич</cp:lastModifiedBy>
  <cp:revision>2</cp:revision>
  <cp:lastPrinted>2024-10-24T08:04:10Z</cp:lastPrinted>
  <dcterms:created xsi:type="dcterms:W3CDTF">2022-11-02T14:47:00Z</dcterms:created>
  <dcterms:modified xsi:type="dcterms:W3CDTF">2024-12-05T06:43:06Z</dcterms:modified>
  <cp:version>917504</cp:version>
</cp:coreProperties>
</file>